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howard2\Dropbox\Fitness\"/>
    </mc:Choice>
  </mc:AlternateContent>
  <xr:revisionPtr revIDLastSave="0" documentId="13_ncr:1_{D21AAFB4-4F36-44DE-BBC4-0E24CCB5F8FA}" xr6:coauthVersionLast="41" xr6:coauthVersionMax="41" xr10:uidLastSave="{00000000-0000-0000-0000-000000000000}"/>
  <bookViews>
    <workbookView xWindow="-120" yWindow="-120" windowWidth="29040" windowHeight="15840" activeTab="1" xr2:uid="{00000000-000D-0000-FFFF-FFFF00000000}"/>
  </bookViews>
  <sheets>
    <sheet name="Variations to Choose From" sheetId="3" r:id="rId1"/>
    <sheet name="Daily Workout to Print" sheetId="4" r:id="rId2"/>
    <sheet name="Calendar" sheetId="5" r:id="rId3"/>
    <sheet name="RepMatrix" sheetId="2" r:id="rId4"/>
    <sheet name="Conditioning" sheetId="1" r:id="rId5"/>
  </sheets>
  <definedNames>
    <definedName name="_xlnm.Print_Area" localSheetId="1">'Daily Workout to Print'!$C$2:$I$31</definedName>
  </definedNames>
  <calcPr calcId="191029" iterate="1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0" i="4" l="1"/>
  <c r="G31" i="4"/>
  <c r="G24" i="4"/>
  <c r="N23" i="4"/>
  <c r="N27" i="4" s="1"/>
  <c r="N26" i="4"/>
  <c r="A11" i="5"/>
  <c r="G11" i="5" s="1"/>
  <c r="B10" i="5"/>
  <c r="B14" i="5" s="1"/>
  <c r="B18" i="5" s="1"/>
  <c r="B22" i="5" s="1"/>
  <c r="B26" i="5" s="1"/>
  <c r="B30" i="5" s="1"/>
  <c r="B34" i="5" s="1"/>
  <c r="B38" i="5" s="1"/>
  <c r="B42" i="5" s="1"/>
  <c r="B9" i="5"/>
  <c r="B13" i="5"/>
  <c r="B17" i="5" s="1"/>
  <c r="B21" i="5" s="1"/>
  <c r="B25" i="5" s="1"/>
  <c r="B29" i="5" s="1"/>
  <c r="B33" i="5" s="1"/>
  <c r="B37" i="5" s="1"/>
  <c r="B41" i="5" s="1"/>
  <c r="B8" i="5"/>
  <c r="B12" i="5"/>
  <c r="B16" i="5"/>
  <c r="B20" i="5" s="1"/>
  <c r="B24" i="5" s="1"/>
  <c r="B28" i="5" s="1"/>
  <c r="B32" i="5" s="1"/>
  <c r="B36" i="5" s="1"/>
  <c r="B40" i="5" s="1"/>
  <c r="B7" i="5"/>
  <c r="H7" i="5" s="1"/>
  <c r="G10" i="5"/>
  <c r="H10" i="5"/>
  <c r="G8" i="4" s="1"/>
  <c r="G13" i="4" s="1"/>
  <c r="G9" i="5"/>
  <c r="H9" i="5"/>
  <c r="G8" i="5"/>
  <c r="H8" i="5" s="1"/>
  <c r="G7" i="5"/>
  <c r="G6" i="5"/>
  <c r="H6" i="5"/>
  <c r="G5" i="5"/>
  <c r="H5" i="5"/>
  <c r="G4" i="5"/>
  <c r="H4" i="5" s="1"/>
  <c r="G3" i="5"/>
  <c r="H3" i="5"/>
  <c r="D3" i="5"/>
  <c r="D4" i="5"/>
  <c r="D5" i="5" s="1"/>
  <c r="D6" i="5" s="1"/>
  <c r="N24" i="4"/>
  <c r="N25" i="4"/>
  <c r="C3" i="5"/>
  <c r="C5" i="5"/>
  <c r="C6" i="5"/>
  <c r="G9" i="4"/>
  <c r="G7" i="4"/>
  <c r="B8" i="1"/>
  <c r="B9" i="1"/>
  <c r="B10" i="1" s="1"/>
  <c r="C42" i="5"/>
  <c r="D42" i="5"/>
  <c r="C41" i="5"/>
  <c r="D41" i="5" s="1"/>
  <c r="C40" i="5"/>
  <c r="D40" i="5" s="1"/>
  <c r="C39" i="5"/>
  <c r="D39" i="5"/>
  <c r="D36" i="5"/>
  <c r="D37" i="5"/>
  <c r="D38" i="5"/>
  <c r="C38" i="5"/>
  <c r="C37" i="5"/>
  <c r="C36" i="5"/>
  <c r="C35" i="5"/>
  <c r="D32" i="5"/>
  <c r="D33" i="5" s="1"/>
  <c r="D34" i="5" s="1"/>
  <c r="C34" i="5"/>
  <c r="C33" i="5"/>
  <c r="C32" i="5"/>
  <c r="C31" i="5"/>
  <c r="D28" i="5"/>
  <c r="D29" i="5"/>
  <c r="D30" i="5" s="1"/>
  <c r="C30" i="5"/>
  <c r="C29" i="5"/>
  <c r="C28" i="5"/>
  <c r="C27" i="5"/>
  <c r="D24" i="5"/>
  <c r="D25" i="5"/>
  <c r="D26" i="5"/>
  <c r="C26" i="5"/>
  <c r="C25" i="5"/>
  <c r="C24" i="5"/>
  <c r="C23" i="5"/>
  <c r="D20" i="5"/>
  <c r="D21" i="5" s="1"/>
  <c r="D22" i="5" s="1"/>
  <c r="C22" i="5"/>
  <c r="C21" i="5"/>
  <c r="C20" i="5"/>
  <c r="C19" i="5"/>
  <c r="D16" i="5"/>
  <c r="D17" i="5"/>
  <c r="D18" i="5" s="1"/>
  <c r="C18" i="5"/>
  <c r="C17" i="5"/>
  <c r="C16" i="5"/>
  <c r="C15" i="5"/>
  <c r="D12" i="5"/>
  <c r="D13" i="5" s="1"/>
  <c r="D14" i="5" s="1"/>
  <c r="C14" i="5"/>
  <c r="C13" i="5"/>
  <c r="C12" i="5"/>
  <c r="C11" i="5"/>
  <c r="D8" i="5"/>
  <c r="D9" i="5"/>
  <c r="D10" i="5" s="1"/>
  <c r="G25" i="4" s="1"/>
  <c r="C10" i="5"/>
  <c r="G11" i="4" s="1"/>
  <c r="G19" i="4" s="1"/>
  <c r="G20" i="4" s="1"/>
  <c r="C9" i="5"/>
  <c r="C8" i="5"/>
  <c r="C7" i="5"/>
  <c r="C4" i="5"/>
  <c r="B4" i="3"/>
  <c r="B5" i="3"/>
  <c r="B6" i="3" s="1"/>
  <c r="B7" i="3" s="1"/>
  <c r="B8" i="3" s="1"/>
  <c r="B9" i="3" s="1"/>
  <c r="B10" i="3" s="1"/>
  <c r="J50" i="2"/>
  <c r="J49" i="2"/>
  <c r="J48" i="2"/>
  <c r="J47" i="2"/>
  <c r="J46" i="2"/>
  <c r="J45" i="2"/>
  <c r="J44" i="2"/>
  <c r="J43" i="2"/>
  <c r="B34" i="3"/>
  <c r="B35" i="3" s="1"/>
  <c r="B36" i="3" s="1"/>
  <c r="B22" i="3"/>
  <c r="B23" i="3"/>
  <c r="B24" i="3"/>
  <c r="B25" i="3" s="1"/>
  <c r="B26" i="3" s="1"/>
  <c r="B27" i="3" s="1"/>
  <c r="B28" i="3" s="1"/>
  <c r="B29" i="3" s="1"/>
  <c r="B14" i="3"/>
  <c r="B15" i="3"/>
  <c r="B16" i="3"/>
  <c r="B17" i="3" s="1"/>
  <c r="G2" i="4"/>
  <c r="G26" i="4" l="1"/>
  <c r="B11" i="1"/>
  <c r="B12" i="1" s="1"/>
  <c r="B13" i="1" s="1"/>
  <c r="B14" i="1" s="1"/>
  <c r="B15" i="1" s="1"/>
  <c r="B16" i="1" s="1"/>
  <c r="B17" i="1" s="1"/>
  <c r="B18" i="1" s="1"/>
  <c r="B19" i="1" s="1"/>
  <c r="B1" i="1"/>
  <c r="O4" i="4" s="1"/>
  <c r="G5" i="4" s="1"/>
  <c r="A12" i="5"/>
  <c r="B11" i="5"/>
  <c r="B15" i="5" s="1"/>
  <c r="B19" i="5" s="1"/>
  <c r="B23" i="5" s="1"/>
  <c r="B27" i="5" s="1"/>
  <c r="B31" i="5" s="1"/>
  <c r="B35" i="5" s="1"/>
  <c r="B39" i="5" s="1"/>
  <c r="A13" i="5" l="1"/>
  <c r="G12" i="5"/>
  <c r="H12" i="5" s="1"/>
  <c r="H11" i="5"/>
  <c r="A14" i="5" l="1"/>
  <c r="G13" i="5"/>
  <c r="H13" i="5" s="1"/>
  <c r="A15" i="5" l="1"/>
  <c r="G14" i="5"/>
  <c r="H14" i="5" s="1"/>
  <c r="G15" i="5" l="1"/>
  <c r="H15" i="5" s="1"/>
  <c r="A16" i="5"/>
  <c r="A17" i="5" l="1"/>
  <c r="G16" i="5"/>
  <c r="H16" i="5" s="1"/>
  <c r="G17" i="5" l="1"/>
  <c r="H17" i="5" s="1"/>
  <c r="A18" i="5"/>
  <c r="G18" i="5" l="1"/>
  <c r="H18" i="5" s="1"/>
  <c r="A19" i="5"/>
  <c r="G19" i="5" l="1"/>
  <c r="H19" i="5" s="1"/>
  <c r="A20" i="5"/>
  <c r="A21" i="5" l="1"/>
  <c r="G20" i="5"/>
  <c r="H20" i="5" s="1"/>
  <c r="A22" i="5" l="1"/>
  <c r="G21" i="5"/>
  <c r="H21" i="5" s="1"/>
  <c r="A23" i="5" l="1"/>
  <c r="G22" i="5"/>
  <c r="H22" i="5" s="1"/>
  <c r="G23" i="5" l="1"/>
  <c r="H23" i="5" s="1"/>
  <c r="A24" i="5"/>
  <c r="G24" i="5" l="1"/>
  <c r="H24" i="5" s="1"/>
  <c r="A25" i="5"/>
  <c r="G25" i="5" l="1"/>
  <c r="H25" i="5" s="1"/>
  <c r="A26" i="5"/>
  <c r="G26" i="5" l="1"/>
  <c r="H26" i="5" s="1"/>
  <c r="A27" i="5"/>
  <c r="G27" i="5" l="1"/>
  <c r="H27" i="5" s="1"/>
  <c r="A28" i="5"/>
  <c r="A29" i="5" l="1"/>
  <c r="G28" i="5"/>
  <c r="H28" i="5" s="1"/>
  <c r="A30" i="5" l="1"/>
  <c r="G29" i="5"/>
  <c r="H29" i="5" s="1"/>
  <c r="A31" i="5" l="1"/>
  <c r="G30" i="5"/>
  <c r="H30" i="5" s="1"/>
  <c r="G31" i="5" l="1"/>
  <c r="H31" i="5" s="1"/>
  <c r="A32" i="5"/>
  <c r="A33" i="5" l="1"/>
  <c r="G32" i="5"/>
  <c r="H32" i="5" s="1"/>
  <c r="G33" i="5" l="1"/>
  <c r="H33" i="5" s="1"/>
  <c r="A34" i="5"/>
  <c r="G34" i="5" l="1"/>
  <c r="H34" i="5" s="1"/>
  <c r="A35" i="5"/>
  <c r="G35" i="5" l="1"/>
  <c r="H35" i="5" s="1"/>
  <c r="A36" i="5"/>
  <c r="A37" i="5" l="1"/>
  <c r="G36" i="5"/>
  <c r="H36" i="5" s="1"/>
  <c r="A38" i="5" l="1"/>
  <c r="G37" i="5"/>
  <c r="H37" i="5" s="1"/>
  <c r="G38" i="5" l="1"/>
  <c r="H38" i="5" s="1"/>
  <c r="A39" i="5"/>
  <c r="A40" i="5" s="1"/>
  <c r="A41" i="5" s="1"/>
  <c r="A42" i="5" s="1"/>
  <c r="I43" i="2" s="1"/>
  <c r="I44" i="2" s="1"/>
  <c r="I45" i="2" s="1"/>
  <c r="I46" i="2" s="1"/>
  <c r="I47" i="2" s="1"/>
  <c r="I48" i="2" s="1"/>
  <c r="I49" i="2" s="1"/>
  <c r="I5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Howard, Hinds @ Philadelphia</author>
  </authors>
  <commentList>
    <comment ref="O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DadLifting: Used to pick conditioning workout for the day.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<sst xmlns="http://schemas.openxmlformats.org/spreadsheetml/2006/main" count="434" uniqueCount="144">
  <si>
    <t>Number</t>
  </si>
  <si>
    <t>1 mile odd object carry, heavy, resting as needed</t>
  </si>
  <si>
    <t>10min EMOM - 3 burpees, 100ft Farmers @ 70%-80% of 1RM</t>
  </si>
  <si>
    <t>3 Rounds 60s Max Reps DB Clean &amp; Press @ 60%-70% of 1RM (fat grips preferred, switch as needed), 60s rest</t>
  </si>
  <si>
    <t>10min EMOM - 50ft Farmers @ 80%-90% of 1RM</t>
  </si>
  <si>
    <t>10min EMOM - Pull-ups, Burpees, Push-ups, Mountain Climbers</t>
  </si>
  <si>
    <t>3min work, 1min rest, 8 sumo DL High pull, 8 burpee lateral jumps, 50 foot bear walk, 4 turkish get ups each side</t>
  </si>
  <si>
    <t>20, 15, 10 reps of pull-ups, ring dips, run 400 meters between rounds</t>
  </si>
  <si>
    <t>"Bring Sally Up" Squats @ 40% of 1RM</t>
  </si>
  <si>
    <t>3min, Max Reps Burpee Lat Jumps, 3min Max Rep Thrusters, then 2min, then 1min</t>
  </si>
  <si>
    <t>AMRAP 10min 10 pull-ups, 10 barbell step-ups (front rack position), 10 burpee box jumps</t>
  </si>
  <si>
    <t>Pushup ladder from 1-10 then back down 10-1</t>
  </si>
  <si>
    <t>10,8,6,4,2 of KB Swings (each side), BW manmakers, DB Snatches (each side), Double unders x2</t>
  </si>
  <si>
    <t>EMOM - Complete 5 burpees, use remainder of min to perform bench reps with empty bar to 300 reps</t>
  </si>
  <si>
    <t>3 Rounds - strict press @35-45%, 100 ft bear crawl, 100 ft gator walk, 100 ft crab walk</t>
  </si>
  <si>
    <t>15 rounds - 3 Zercher squats @ 50-60% of 1RM, 20 sec rest</t>
  </si>
  <si>
    <t>Pause Squat</t>
  </si>
  <si>
    <t>Zercher Squat</t>
  </si>
  <si>
    <t>Tempo Squat</t>
  </si>
  <si>
    <t>Box Squat</t>
  </si>
  <si>
    <t>Front Squat</t>
  </si>
  <si>
    <t>Pin Squat</t>
  </si>
  <si>
    <t>Split Squat</t>
  </si>
  <si>
    <t>Deficit Deadlift</t>
  </si>
  <si>
    <t>Pause Deadlift</t>
  </si>
  <si>
    <t>Block Pulls</t>
  </si>
  <si>
    <t>Rack Pulls</t>
  </si>
  <si>
    <t>Hex Bar Deadlift</t>
  </si>
  <si>
    <t>Incline Bench</t>
  </si>
  <si>
    <t>CG Bench</t>
  </si>
  <si>
    <t>Slingshot Bench</t>
  </si>
  <si>
    <t>Pause Bench</t>
  </si>
  <si>
    <t>Tempo Bench</t>
  </si>
  <si>
    <t>Floor Press</t>
  </si>
  <si>
    <t>Pin Bench</t>
  </si>
  <si>
    <t>Board Press</t>
  </si>
  <si>
    <t>DB Bench</t>
  </si>
  <si>
    <t>Push Press</t>
  </si>
  <si>
    <t>Z Press</t>
  </si>
  <si>
    <t>DB Press</t>
  </si>
  <si>
    <t>Pin Press</t>
  </si>
  <si>
    <t>Conditioning</t>
  </si>
  <si>
    <t>Time</t>
  </si>
  <si>
    <t>Activity Category</t>
  </si>
  <si>
    <t>Activity Selection</t>
  </si>
  <si>
    <t>30 min</t>
  </si>
  <si>
    <t>Strength - Max Effort Giant Set</t>
  </si>
  <si>
    <t>Reps for Top Set</t>
  </si>
  <si>
    <t>15 min</t>
  </si>
  <si>
    <t>10 min</t>
  </si>
  <si>
    <t>Volume</t>
  </si>
  <si>
    <t>Weight</t>
  </si>
  <si>
    <t>80% of Top Set</t>
  </si>
  <si>
    <t>Set 1</t>
  </si>
  <si>
    <t>Reps</t>
  </si>
  <si>
    <t>Set 2</t>
  </si>
  <si>
    <t>Volume - 3 Sets</t>
  </si>
  <si>
    <t>Set 3</t>
  </si>
  <si>
    <t>AMRAP</t>
  </si>
  <si>
    <t>Dynamic Effort w/Bands</t>
  </si>
  <si>
    <t>Assistance or Strongman</t>
  </si>
  <si>
    <t>Finish off</t>
  </si>
  <si>
    <t>Intensity</t>
  </si>
  <si>
    <t>Week</t>
  </si>
  <si>
    <t>Deadlift</t>
  </si>
  <si>
    <t>Overhead Press</t>
  </si>
  <si>
    <t>Squat</t>
  </si>
  <si>
    <t>Bench</t>
  </si>
  <si>
    <t>Strength</t>
  </si>
  <si>
    <t>Dynamic Effort</t>
  </si>
  <si>
    <t>Assistance</t>
  </si>
  <si>
    <t>Volume (Reps)</t>
  </si>
  <si>
    <t>Strength (Top Set Reps)</t>
  </si>
  <si>
    <t>M</t>
  </si>
  <si>
    <t>L</t>
  </si>
  <si>
    <t>H</t>
  </si>
  <si>
    <t>Off</t>
  </si>
  <si>
    <t>Test Deadlift</t>
  </si>
  <si>
    <t>Test OHP</t>
  </si>
  <si>
    <t>Test Bench</t>
  </si>
  <si>
    <t>Test Squat</t>
  </si>
  <si>
    <t>De-Load</t>
  </si>
  <si>
    <t>Exercise for DE</t>
  </si>
  <si>
    <t>OHP</t>
  </si>
  <si>
    <t>10-20 min</t>
  </si>
  <si>
    <t>EMOM sets</t>
  </si>
  <si>
    <t>Day</t>
  </si>
  <si>
    <t>Input Day</t>
  </si>
  <si>
    <t>ST Movement</t>
  </si>
  <si>
    <t>ST Reps</t>
  </si>
  <si>
    <t>DE Weight</t>
  </si>
  <si>
    <t>DE Movement</t>
  </si>
  <si>
    <t>Phase 1</t>
  </si>
  <si>
    <t>Phase 2</t>
  </si>
  <si>
    <t>Phase 3</t>
  </si>
  <si>
    <t>Slingshot</t>
  </si>
  <si>
    <t>Deficit DL</t>
  </si>
  <si>
    <t>Phase</t>
  </si>
  <si>
    <t>Variation</t>
  </si>
  <si>
    <t>Antagonistic</t>
  </si>
  <si>
    <t>DB Snatches</t>
  </si>
  <si>
    <t>Pull Ups</t>
  </si>
  <si>
    <t>Burpee Broad Jumps</t>
  </si>
  <si>
    <t>Landmine Row</t>
  </si>
  <si>
    <t>KB Swings</t>
  </si>
  <si>
    <t>Chin-Ups</t>
  </si>
  <si>
    <t>Box Jumps</t>
  </si>
  <si>
    <t>Pendlay Rows</t>
  </si>
  <si>
    <t>Ab Variation</t>
  </si>
  <si>
    <t>Hollow Rocks</t>
  </si>
  <si>
    <t>Rollouts</t>
  </si>
  <si>
    <t>Weighted Halo</t>
  </si>
  <si>
    <t>Reverse Crunch</t>
  </si>
  <si>
    <t>Weighted Crunch</t>
  </si>
  <si>
    <t>Weighted Plank</t>
  </si>
  <si>
    <t>Legs to Bar</t>
  </si>
  <si>
    <t>Landmine Expl</t>
  </si>
  <si>
    <t>50,40,30,20,10 of Double Unders and Sit Ups</t>
  </si>
  <si>
    <t>Random Number</t>
  </si>
  <si>
    <t>Exercise</t>
  </si>
  <si>
    <t>Daily Focus</t>
  </si>
  <si>
    <t>SSB Squat</t>
  </si>
  <si>
    <t>Squat Variations</t>
  </si>
  <si>
    <t>Deadlift Variations</t>
  </si>
  <si>
    <t>Bench Variations</t>
  </si>
  <si>
    <t>Press Variations</t>
  </si>
  <si>
    <t>Pause Press, Forehead</t>
  </si>
  <si>
    <t>Top Set - Maximum Effort</t>
  </si>
  <si>
    <t>Notes on Dynamic Effort</t>
  </si>
  <si>
    <t>Enter Notes, Record Daily Top Weights Below</t>
  </si>
  <si>
    <t>Conditioning Workout Examples</t>
  </si>
  <si>
    <t>Total Number of Conditioning Workouts</t>
  </si>
  <si>
    <t>Rep chooser</t>
  </si>
  <si>
    <t>Rep Range</t>
  </si>
  <si>
    <t>Chosen Variations</t>
  </si>
  <si>
    <t>Main Lifts</t>
  </si>
  <si>
    <t>Starting 1RM</t>
  </si>
  <si>
    <t>13-15</t>
  </si>
  <si>
    <t>10-12</t>
  </si>
  <si>
    <t>8-10</t>
  </si>
  <si>
    <t>Weight (w/bands)</t>
  </si>
  <si>
    <t>Weight %</t>
  </si>
  <si>
    <t>Weight Lifted</t>
  </si>
  <si>
    <t>SSB Box Squat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</si>
</sst>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_);\(0.0%\);0.0%_);@_)"/>
    <numFmt numFmtId="165" formatCode="_(* #,##0_);_(* \(#,##0\);_(* &quot;-&quot;??_);_(@_)"/>
    <numFmt numFmtId="166" formatCode="#,##0.0_);\(#,##0.0\);#,##0.0_);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 tint="-0.3499862666707357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2" borderId="0" xfId="0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3" xfId="0" applyBorder="1"/>
    <xf numFmtId="0" fontId="0" fillId="0" borderId="6" xfId="0" applyBorder="1"/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Continuous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9" fontId="1" fillId="0" borderId="6" xfId="0" applyNumberFormat="1" applyFont="1" applyBorder="1" applyAlignment="1">
      <alignment horizontal="center"/>
    </xf>
    <xf numFmtId="9" fontId="1" fillId="0" borderId="3" xfId="0" applyNumberFormat="1" applyFont="1" applyBorder="1" applyAlignment="1">
      <alignment horizontal="center"/>
    </xf>
    <xf numFmtId="0" fontId="0" fillId="3" borderId="0" xfId="0" applyFill="1"/>
    <xf numFmtId="0" fontId="1" fillId="3" borderId="0" xfId="0" applyFont="1" applyFill="1" applyBorder="1" applyAlignment="1">
      <alignment horizontal="center"/>
    </xf>
    <xf numFmtId="9" fontId="0" fillId="0" borderId="0" xfId="0" applyNumberFormat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2" xfId="0" applyFont="1" applyBorder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2" borderId="0" xfId="0" applyFill="1" applyAlignment="1">
      <alignment horizontal="left" indent="1"/>
    </xf>
    <xf numFmtId="0" fontId="1" fillId="0" borderId="0" xfId="0" applyFont="1" applyFill="1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4" borderId="0" xfId="0" applyFill="1"/>
    <xf numFmtId="0" fontId="0" fillId="4" borderId="1" xfId="0" applyFill="1" applyBorder="1"/>
    <xf numFmtId="0" fontId="1" fillId="5" borderId="0" xfId="0" applyFont="1" applyFill="1" applyAlignment="1">
      <alignment horizontal="centerContinuous"/>
    </xf>
    <xf numFmtId="0" fontId="1" fillId="4" borderId="9" xfId="0" applyFont="1" applyFill="1" applyBorder="1" applyAlignment="1">
      <alignment horizontal="center"/>
    </xf>
    <xf numFmtId="0" fontId="0" fillId="0" borderId="0" xfId="0" quotePrefix="1"/>
    <xf numFmtId="0" fontId="0" fillId="0" borderId="9" xfId="0" applyBorder="1"/>
    <xf numFmtId="0" fontId="9" fillId="0" borderId="0" xfId="0" applyFont="1"/>
    <xf numFmtId="165" fontId="9" fillId="0" borderId="0" xfId="1" applyNumberFormat="1" applyFont="1"/>
    <xf numFmtId="0" fontId="0" fillId="4" borderId="2" xfId="0" applyFill="1" applyBorder="1"/>
    <xf numFmtId="0" fontId="1" fillId="0" borderId="12" xfId="0" applyFont="1" applyBorder="1" applyAlignment="1">
      <alignment horizontal="centerContinuous"/>
    </xf>
    <xf numFmtId="0" fontId="1" fillId="0" borderId="10" xfId="0" applyFont="1" applyBorder="1" applyAlignment="1">
      <alignment horizontal="centerContinuous"/>
    </xf>
    <xf numFmtId="0" fontId="1" fillId="0" borderId="11" xfId="0" applyFont="1" applyBorder="1" applyAlignment="1">
      <alignment horizontal="centerContinuous"/>
    </xf>
    <xf numFmtId="0" fontId="0" fillId="4" borderId="0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66" fontId="0" fillId="0" borderId="0" xfId="0" applyNumberFormat="1" applyAlignment="1">
      <alignment horizontal="center"/>
    </xf>
    <xf numFmtId="0" fontId="9" fillId="0" borderId="9" xfId="0" applyFont="1" applyBorder="1"/>
    <xf numFmtId="0" fontId="9" fillId="0" borderId="0" xfId="0" quotePrefix="1" applyFont="1" applyAlignment="1">
      <alignment horizontal="center"/>
    </xf>
    <xf numFmtId="0" fontId="1" fillId="0" borderId="0" xfId="0" applyFont="1" applyAlignment="1">
      <alignment vertical="top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2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</xdr:colOff>
      <xdr:row>9</xdr:row>
      <xdr:rowOff>114300</xdr:rowOff>
    </xdr:from>
    <xdr:to>
      <xdr:col>5</xdr:col>
      <xdr:colOff>838200</xdr:colOff>
      <xdr:row>17</xdr:row>
      <xdr:rowOff>25400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BBF4177-7D8D-435E-9590-0A016F0391C8}"/>
            </a:ext>
          </a:extLst>
        </xdr:cNvPr>
        <xdr:cNvSpPr txBox="1"/>
      </xdr:nvSpPr>
      <xdr:spPr>
        <a:xfrm>
          <a:off x="3829050" y="1771650"/>
          <a:ext cx="2038350" cy="1384300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Add additional variation options in column C.  </a:t>
          </a:r>
        </a:p>
        <a:p>
          <a:pPr algn="ctr"/>
          <a:endParaRPr lang="en-US" sz="1100">
            <a:solidFill>
              <a:schemeClr val="bg1"/>
            </a:solidFill>
          </a:endParaRPr>
        </a:p>
        <a:p>
          <a:pPr algn="ctr"/>
          <a:r>
            <a:rPr lang="en-US" sz="1100">
              <a:solidFill>
                <a:schemeClr val="bg1"/>
              </a:solidFill>
            </a:rPr>
            <a:t>When setting up program, enter your starting 1RM and chosen variations in the table above.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15</xdr:col>
      <xdr:colOff>38100</xdr:colOff>
      <xdr:row>13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A59CA0C-D6F4-4C15-90D7-B5C4C760EB61}"/>
            </a:ext>
          </a:extLst>
        </xdr:cNvPr>
        <xdr:cNvSpPr txBox="1"/>
      </xdr:nvSpPr>
      <xdr:spPr>
        <a:xfrm>
          <a:off x="8915400" y="1384300"/>
          <a:ext cx="1885950" cy="1384300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Input the</a:t>
          </a:r>
          <a:r>
            <a:rPr lang="en-US" sz="1100" baseline="0">
              <a:solidFill>
                <a:schemeClr val="bg1"/>
              </a:solidFill>
            </a:rPr>
            <a:t> day you are on from the Calendar tab.</a:t>
          </a:r>
          <a:endParaRPr lang="en-US" sz="1100">
            <a:solidFill>
              <a:schemeClr val="bg1"/>
            </a:solidFill>
          </a:endParaRPr>
        </a:p>
        <a:p>
          <a:pPr algn="ctr"/>
          <a:endParaRPr lang="en-US" sz="1100">
            <a:solidFill>
              <a:schemeClr val="bg1"/>
            </a:solidFill>
          </a:endParaRPr>
        </a:p>
        <a:p>
          <a:pPr algn="ctr"/>
          <a:r>
            <a:rPr lang="en-US" sz="1100">
              <a:solidFill>
                <a:schemeClr val="bg1"/>
              </a:solidFill>
            </a:rPr>
            <a:t>Conditioning</a:t>
          </a:r>
          <a:r>
            <a:rPr lang="en-US" sz="1100" baseline="0">
              <a:solidFill>
                <a:schemeClr val="bg1"/>
              </a:solidFill>
            </a:rPr>
            <a:t> workout will randomly pull from your list in Conditioning tab.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</xdr:row>
      <xdr:rowOff>0</xdr:rowOff>
    </xdr:from>
    <xdr:to>
      <xdr:col>16</xdr:col>
      <xdr:colOff>270228</xdr:colOff>
      <xdr:row>10</xdr:row>
      <xdr:rowOff>100189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98FF927-652A-4EF2-B1BC-EDB170F283A3}"/>
            </a:ext>
          </a:extLst>
        </xdr:cNvPr>
        <xdr:cNvSpPr txBox="1"/>
      </xdr:nvSpPr>
      <xdr:spPr>
        <a:xfrm>
          <a:off x="14054667" y="550333"/>
          <a:ext cx="1885950" cy="1384300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Enter the</a:t>
          </a:r>
          <a:r>
            <a:rPr lang="en-US" sz="1100" baseline="0">
              <a:solidFill>
                <a:schemeClr val="bg1"/>
              </a:solidFill>
            </a:rPr>
            <a:t> top sets and make note of the weights used for dynamic effort, so you can increase week to week.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</xdr:row>
      <xdr:rowOff>79374</xdr:rowOff>
    </xdr:from>
    <xdr:to>
      <xdr:col>10</xdr:col>
      <xdr:colOff>806450</xdr:colOff>
      <xdr:row>14</xdr:row>
      <xdr:rowOff>50799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2EE54CB-EA20-4B2B-AACE-413E6298F4BA}"/>
            </a:ext>
          </a:extLst>
        </xdr:cNvPr>
        <xdr:cNvSpPr txBox="1"/>
      </xdr:nvSpPr>
      <xdr:spPr>
        <a:xfrm>
          <a:off x="10429875" y="2984499"/>
          <a:ext cx="1885950" cy="479425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Direct from Brian's Video.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292100</xdr:colOff>
      <xdr:row>4</xdr:row>
      <xdr:rowOff>158750</xdr:rowOff>
    </xdr:from>
    <xdr:to>
      <xdr:col>6</xdr:col>
      <xdr:colOff>330200</xdr:colOff>
      <xdr:row>9</xdr:row>
      <xdr:rowOff>50800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D970062-6330-4F2E-AC36-ADA39135C21D}"/>
            </a:ext>
          </a:extLst>
        </xdr:cNvPr>
        <xdr:cNvSpPr txBox="1"/>
      </xdr:nvSpPr>
      <xdr:spPr>
        <a:xfrm>
          <a:off x="8039100" y="895350"/>
          <a:ext cx="1885950" cy="812800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Add additional conditioning workouts</a:t>
          </a:r>
          <a:r>
            <a:rPr lang="en-US" sz="1100" baseline="0">
              <a:solidFill>
                <a:schemeClr val="bg1"/>
              </a:solidFill>
            </a:rPr>
            <a:t> and add in the next number in column B.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B2:I37"/>
  <sheetViews>
    <sheetView showGridLines="0" workbookViewId="0">
      <selection activeCell="F7" sqref="F7"/>
    </sheetView>
  </sheetViews>
  <sheetFormatPr defaultColWidth="8.85546875" defaultRowHeight="15" x14ac:dyDescent="0.25"/>
  <cols>
    <col min="3" max="3" width="25.7109375" customWidth="1"/>
    <col min="4" max="4" width="1.7109375" customWidth="1"/>
    <col min="5" max="5" width="17.28515625" customWidth="1"/>
    <col min="6" max="6" width="14.85546875" customWidth="1"/>
    <col min="7" max="9" width="13.7109375" customWidth="1"/>
  </cols>
  <sheetData>
    <row r="2" spans="2:9" x14ac:dyDescent="0.25">
      <c r="B2" s="1" t="s">
        <v>0</v>
      </c>
      <c r="C2" s="1" t="s">
        <v>122</v>
      </c>
      <c r="G2" s="50" t="s">
        <v>134</v>
      </c>
      <c r="H2" s="51"/>
      <c r="I2" s="52"/>
    </row>
    <row r="3" spans="2:9" x14ac:dyDescent="0.25">
      <c r="B3">
        <v>1</v>
      </c>
      <c r="C3" t="s">
        <v>16</v>
      </c>
      <c r="E3" s="25" t="s">
        <v>135</v>
      </c>
      <c r="F3" s="57" t="s">
        <v>136</v>
      </c>
      <c r="G3" s="26" t="s">
        <v>92</v>
      </c>
      <c r="H3" s="26" t="s">
        <v>93</v>
      </c>
      <c r="I3" s="27" t="s">
        <v>94</v>
      </c>
    </row>
    <row r="4" spans="2:9" x14ac:dyDescent="0.25">
      <c r="B4">
        <f>+B3+1</f>
        <v>2</v>
      </c>
      <c r="C4" t="s">
        <v>18</v>
      </c>
      <c r="E4" s="18" t="s">
        <v>64</v>
      </c>
      <c r="F4" s="58">
        <v>420</v>
      </c>
      <c r="G4" s="53" t="s">
        <v>96</v>
      </c>
      <c r="H4" s="53" t="s">
        <v>24</v>
      </c>
      <c r="I4" s="54" t="s">
        <v>25</v>
      </c>
    </row>
    <row r="5" spans="2:9" x14ac:dyDescent="0.25">
      <c r="B5">
        <f t="shared" ref="B5:B10" si="0">+B4+1</f>
        <v>3</v>
      </c>
      <c r="C5" t="s">
        <v>19</v>
      </c>
      <c r="E5" s="18" t="s">
        <v>65</v>
      </c>
      <c r="F5" s="58">
        <v>165</v>
      </c>
      <c r="G5" s="53" t="s">
        <v>38</v>
      </c>
      <c r="H5" s="53" t="s">
        <v>37</v>
      </c>
      <c r="I5" s="54" t="s">
        <v>40</v>
      </c>
    </row>
    <row r="6" spans="2:9" x14ac:dyDescent="0.25">
      <c r="B6">
        <f t="shared" si="0"/>
        <v>4</v>
      </c>
      <c r="C6" t="s">
        <v>20</v>
      </c>
      <c r="E6" s="18" t="s">
        <v>66</v>
      </c>
      <c r="F6" s="58">
        <v>340</v>
      </c>
      <c r="G6" s="53" t="s">
        <v>143</v>
      </c>
      <c r="H6" s="53" t="s">
        <v>21</v>
      </c>
      <c r="I6" s="54" t="s">
        <v>16</v>
      </c>
    </row>
    <row r="7" spans="2:9" x14ac:dyDescent="0.25">
      <c r="B7">
        <f t="shared" si="0"/>
        <v>5</v>
      </c>
      <c r="C7" t="s">
        <v>21</v>
      </c>
      <c r="E7" s="14" t="s">
        <v>67</v>
      </c>
      <c r="F7" s="59">
        <v>260</v>
      </c>
      <c r="G7" s="55" t="s">
        <v>95</v>
      </c>
      <c r="H7" s="55" t="s">
        <v>29</v>
      </c>
      <c r="I7" s="56" t="s">
        <v>33</v>
      </c>
    </row>
    <row r="8" spans="2:9" x14ac:dyDescent="0.25">
      <c r="B8">
        <f t="shared" si="0"/>
        <v>6</v>
      </c>
      <c r="C8" t="s">
        <v>22</v>
      </c>
    </row>
    <row r="9" spans="2:9" x14ac:dyDescent="0.25">
      <c r="B9">
        <f t="shared" si="0"/>
        <v>7</v>
      </c>
      <c r="C9" t="s">
        <v>17</v>
      </c>
    </row>
    <row r="10" spans="2:9" x14ac:dyDescent="0.25">
      <c r="B10">
        <f t="shared" si="0"/>
        <v>8</v>
      </c>
      <c r="C10" t="s">
        <v>121</v>
      </c>
      <c r="E10" s="60"/>
    </row>
    <row r="11" spans="2:9" x14ac:dyDescent="0.25">
      <c r="E11" s="60"/>
    </row>
    <row r="12" spans="2:9" x14ac:dyDescent="0.25">
      <c r="B12" s="1" t="s">
        <v>0</v>
      </c>
      <c r="C12" s="1" t="s">
        <v>123</v>
      </c>
      <c r="E12" s="60"/>
    </row>
    <row r="13" spans="2:9" x14ac:dyDescent="0.25">
      <c r="B13">
        <v>1</v>
      </c>
      <c r="C13" t="s">
        <v>23</v>
      </c>
      <c r="E13" s="60"/>
    </row>
    <row r="14" spans="2:9" x14ac:dyDescent="0.25">
      <c r="B14">
        <f>+B13+1</f>
        <v>2</v>
      </c>
      <c r="C14" t="s">
        <v>24</v>
      </c>
      <c r="E14" s="60"/>
    </row>
    <row r="15" spans="2:9" x14ac:dyDescent="0.25">
      <c r="B15">
        <f t="shared" ref="B15:B17" si="1">+B14+1</f>
        <v>3</v>
      </c>
      <c r="C15" t="s">
        <v>25</v>
      </c>
    </row>
    <row r="16" spans="2:9" x14ac:dyDescent="0.25">
      <c r="B16">
        <f t="shared" si="1"/>
        <v>4</v>
      </c>
      <c r="C16" t="s">
        <v>26</v>
      </c>
    </row>
    <row r="17" spans="2:3" x14ac:dyDescent="0.25">
      <c r="B17">
        <f t="shared" si="1"/>
        <v>5</v>
      </c>
      <c r="C17" t="s">
        <v>27</v>
      </c>
    </row>
    <row r="20" spans="2:3" x14ac:dyDescent="0.25">
      <c r="B20" s="1" t="s">
        <v>0</v>
      </c>
      <c r="C20" s="1" t="s">
        <v>124</v>
      </c>
    </row>
    <row r="21" spans="2:3" x14ac:dyDescent="0.25">
      <c r="B21">
        <v>1</v>
      </c>
      <c r="C21" t="s">
        <v>28</v>
      </c>
    </row>
    <row r="22" spans="2:3" x14ac:dyDescent="0.25">
      <c r="B22">
        <f>+B21+1</f>
        <v>2</v>
      </c>
      <c r="C22" t="s">
        <v>29</v>
      </c>
    </row>
    <row r="23" spans="2:3" x14ac:dyDescent="0.25">
      <c r="B23">
        <f t="shared" ref="B23:B29" si="2">+B22+1</f>
        <v>3</v>
      </c>
      <c r="C23" t="s">
        <v>30</v>
      </c>
    </row>
    <row r="24" spans="2:3" x14ac:dyDescent="0.25">
      <c r="B24">
        <f t="shared" si="2"/>
        <v>4</v>
      </c>
      <c r="C24" t="s">
        <v>31</v>
      </c>
    </row>
    <row r="25" spans="2:3" x14ac:dyDescent="0.25">
      <c r="B25">
        <f t="shared" si="2"/>
        <v>5</v>
      </c>
      <c r="C25" t="s">
        <v>32</v>
      </c>
    </row>
    <row r="26" spans="2:3" x14ac:dyDescent="0.25">
      <c r="B26">
        <f t="shared" si="2"/>
        <v>6</v>
      </c>
      <c r="C26" t="s">
        <v>33</v>
      </c>
    </row>
    <row r="27" spans="2:3" x14ac:dyDescent="0.25">
      <c r="B27">
        <f t="shared" si="2"/>
        <v>7</v>
      </c>
      <c r="C27" t="s">
        <v>34</v>
      </c>
    </row>
    <row r="28" spans="2:3" x14ac:dyDescent="0.25">
      <c r="B28">
        <f t="shared" si="2"/>
        <v>8</v>
      </c>
      <c r="C28" t="s">
        <v>35</v>
      </c>
    </row>
    <row r="29" spans="2:3" x14ac:dyDescent="0.25">
      <c r="B29">
        <f t="shared" si="2"/>
        <v>9</v>
      </c>
      <c r="C29" t="s">
        <v>36</v>
      </c>
    </row>
    <row r="32" spans="2:3" x14ac:dyDescent="0.25">
      <c r="B32" s="1" t="s">
        <v>0</v>
      </c>
      <c r="C32" s="1" t="s">
        <v>125</v>
      </c>
    </row>
    <row r="33" spans="2:3" x14ac:dyDescent="0.25">
      <c r="B33">
        <v>1</v>
      </c>
      <c r="C33" t="s">
        <v>37</v>
      </c>
    </row>
    <row r="34" spans="2:3" x14ac:dyDescent="0.25">
      <c r="B34">
        <f>+B33+1</f>
        <v>2</v>
      </c>
      <c r="C34" t="s">
        <v>38</v>
      </c>
    </row>
    <row r="35" spans="2:3" x14ac:dyDescent="0.25">
      <c r="B35">
        <f>+B34+1</f>
        <v>3</v>
      </c>
      <c r="C35" t="s">
        <v>40</v>
      </c>
    </row>
    <row r="36" spans="2:3" x14ac:dyDescent="0.25">
      <c r="B36">
        <f>+B35+1</f>
        <v>4</v>
      </c>
      <c r="C36" t="s">
        <v>39</v>
      </c>
    </row>
    <row r="37" spans="2:3" x14ac:dyDescent="0.25">
      <c r="B37">
        <v>5</v>
      </c>
      <c r="C37" t="s">
        <v>126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C1:O33"/>
  <sheetViews>
    <sheetView showGridLines="0" tabSelected="1" workbookViewId="0">
      <selection activeCell="C3" sqref="C3"/>
    </sheetView>
  </sheetViews>
  <sheetFormatPr defaultColWidth="8.85546875" defaultRowHeight="15" x14ac:dyDescent="0.25"/>
  <cols>
    <col min="1" max="1" width="2.28515625" customWidth="1"/>
    <col min="2" max="2" width="1.42578125" customWidth="1"/>
    <col min="4" max="4" width="1.42578125" customWidth="1"/>
    <col min="5" max="5" width="30.42578125" customWidth="1"/>
    <col min="6" max="6" width="1.42578125" customWidth="1"/>
    <col min="7" max="7" width="35.42578125" customWidth="1"/>
    <col min="8" max="8" width="1.42578125" customWidth="1"/>
    <col min="9" max="9" width="11.85546875" customWidth="1"/>
  </cols>
  <sheetData>
    <row r="1" spans="3:15" x14ac:dyDescent="0.25">
      <c r="C1" s="41" t="s">
        <v>87</v>
      </c>
      <c r="D1" s="22"/>
      <c r="E1" s="22"/>
      <c r="F1" s="22"/>
    </row>
    <row r="2" spans="3:15" x14ac:dyDescent="0.25">
      <c r="C2" s="44">
        <v>1</v>
      </c>
      <c r="D2" s="22"/>
      <c r="E2" s="23" t="s">
        <v>120</v>
      </c>
      <c r="F2" s="22"/>
      <c r="G2" s="31" t="str">
        <f>VLOOKUP('Daily Workout to Print'!C2,Calendar!A3:J42,2,0)</f>
        <v>Deadlift</v>
      </c>
    </row>
    <row r="3" spans="3:15" ht="6" customHeight="1" x14ac:dyDescent="0.25"/>
    <row r="4" spans="3:15" x14ac:dyDescent="0.25">
      <c r="C4" s="2" t="s">
        <v>42</v>
      </c>
      <c r="E4" s="2" t="s">
        <v>43</v>
      </c>
      <c r="G4" s="2" t="s">
        <v>44</v>
      </c>
      <c r="I4" s="5" t="s">
        <v>142</v>
      </c>
      <c r="M4" s="47" t="s">
        <v>118</v>
      </c>
      <c r="N4" s="47"/>
      <c r="O4" s="48">
        <f ca="1">RANDBETWEEN(1,Conditioning!B1)</f>
        <v>9</v>
      </c>
    </row>
    <row r="5" spans="3:15" ht="45" customHeight="1" x14ac:dyDescent="0.25">
      <c r="C5" s="64" t="s">
        <v>49</v>
      </c>
      <c r="E5" s="36" t="s">
        <v>41</v>
      </c>
      <c r="G5" s="35" t="str">
        <f ca="1">VLOOKUP(O4,Conditioning!B4:C19,2,0)</f>
        <v>3min, Max Reps Burpee Lat Jumps, 3min Max Rep Thrusters, then 2min, then 1min</v>
      </c>
    </row>
    <row r="6" spans="3:15" ht="6" customHeight="1" x14ac:dyDescent="0.25"/>
    <row r="7" spans="3:15" x14ac:dyDescent="0.25">
      <c r="C7" s="64" t="s">
        <v>45</v>
      </c>
      <c r="E7" s="36" t="s">
        <v>46</v>
      </c>
      <c r="G7" s="4" t="str">
        <f>VLOOKUP(C2,Calendar!A3:J42,9,0)</f>
        <v>DB Snatches</v>
      </c>
    </row>
    <row r="8" spans="3:15" x14ac:dyDescent="0.25">
      <c r="G8" s="31" t="str">
        <f>VLOOKUP(C2,Calendar!A3:J42,8,0)</f>
        <v>Deficit DL</v>
      </c>
    </row>
    <row r="9" spans="3:15" x14ac:dyDescent="0.25">
      <c r="G9" s="4" t="str">
        <f>VLOOKUP(C2,Calendar!A3:J42,10,0)</f>
        <v>Rollouts</v>
      </c>
    </row>
    <row r="10" spans="3:15" ht="6" customHeight="1" x14ac:dyDescent="0.25">
      <c r="G10" s="4"/>
    </row>
    <row r="11" spans="3:15" x14ac:dyDescent="0.25">
      <c r="E11" s="30" t="s">
        <v>47</v>
      </c>
      <c r="F11" s="30"/>
      <c r="G11" s="31">
        <f>VLOOKUP(C2,Calendar!A3:J42,3,0)</f>
        <v>3</v>
      </c>
      <c r="I11" s="41"/>
    </row>
    <row r="12" spans="3:15" ht="6" customHeight="1" x14ac:dyDescent="0.25">
      <c r="G12" s="4"/>
    </row>
    <row r="13" spans="3:15" x14ac:dyDescent="0.25">
      <c r="C13" s="34" t="s">
        <v>48</v>
      </c>
      <c r="D13" s="34"/>
      <c r="E13" s="34" t="s">
        <v>56</v>
      </c>
      <c r="F13" s="34"/>
      <c r="G13" s="7" t="str">
        <f>+G8</f>
        <v>Deficit DL</v>
      </c>
    </row>
    <row r="14" spans="3:15" ht="6" customHeight="1" x14ac:dyDescent="0.25">
      <c r="G14" s="4"/>
    </row>
    <row r="15" spans="3:15" x14ac:dyDescent="0.25">
      <c r="E15" t="s">
        <v>51</v>
      </c>
      <c r="G15" s="4" t="s">
        <v>52</v>
      </c>
      <c r="I15" s="41"/>
    </row>
    <row r="16" spans="3:15" ht="6" customHeight="1" x14ac:dyDescent="0.25">
      <c r="G16" s="4"/>
    </row>
    <row r="17" spans="3:14" x14ac:dyDescent="0.25">
      <c r="E17" s="3" t="s">
        <v>54</v>
      </c>
      <c r="F17" s="3"/>
      <c r="G17" s="32"/>
      <c r="M17" s="47" t="s">
        <v>132</v>
      </c>
      <c r="N17" s="47"/>
    </row>
    <row r="18" spans="3:14" x14ac:dyDescent="0.25">
      <c r="E18" s="37" t="s">
        <v>53</v>
      </c>
      <c r="F18" s="3"/>
      <c r="G18" s="32" t="s">
        <v>58</v>
      </c>
      <c r="I18" s="41"/>
      <c r="M18" s="47">
        <v>1</v>
      </c>
      <c r="N18" s="47">
        <v>5</v>
      </c>
    </row>
    <row r="19" spans="3:14" x14ac:dyDescent="0.25">
      <c r="E19" s="37" t="s">
        <v>55</v>
      </c>
      <c r="F19" s="3"/>
      <c r="G19" s="32">
        <f>VLOOKUP(G11,M18:N20,2,0)</f>
        <v>8</v>
      </c>
      <c r="I19" s="41"/>
      <c r="M19" s="47">
        <v>3</v>
      </c>
      <c r="N19" s="47">
        <v>8</v>
      </c>
    </row>
    <row r="20" spans="3:14" x14ac:dyDescent="0.25">
      <c r="E20" s="37" t="s">
        <v>57</v>
      </c>
      <c r="F20" s="3"/>
      <c r="G20" s="32">
        <f>G19</f>
        <v>8</v>
      </c>
      <c r="I20" s="41"/>
      <c r="M20" s="47">
        <v>5</v>
      </c>
      <c r="N20" s="47">
        <v>10</v>
      </c>
    </row>
    <row r="21" spans="3:14" x14ac:dyDescent="0.25">
      <c r="G21" s="4"/>
    </row>
    <row r="22" spans="3:14" x14ac:dyDescent="0.25">
      <c r="C22" s="34" t="s">
        <v>49</v>
      </c>
      <c r="D22" s="34"/>
      <c r="E22" s="34" t="s">
        <v>59</v>
      </c>
      <c r="F22" s="34"/>
      <c r="G22" s="7" t="s">
        <v>85</v>
      </c>
    </row>
    <row r="23" spans="3:14" x14ac:dyDescent="0.25">
      <c r="G23" s="4"/>
      <c r="M23" s="47" t="s">
        <v>83</v>
      </c>
      <c r="N23" s="47">
        <f>'Variations to Choose From'!F5</f>
        <v>165</v>
      </c>
    </row>
    <row r="24" spans="3:14" x14ac:dyDescent="0.25">
      <c r="E24" t="s">
        <v>119</v>
      </c>
      <c r="G24" s="4" t="str">
        <f>VLOOKUP(C2,Calendar!A3:J42,5,0)</f>
        <v>Squat</v>
      </c>
      <c r="M24" s="47" t="s">
        <v>66</v>
      </c>
      <c r="N24" s="47">
        <f>'Variations to Choose From'!F6</f>
        <v>340</v>
      </c>
    </row>
    <row r="25" spans="3:14" x14ac:dyDescent="0.25">
      <c r="E25" t="s">
        <v>141</v>
      </c>
      <c r="G25" s="33">
        <f>VLOOKUP(C2,Calendar!A3:J42,4,0)</f>
        <v>0.5</v>
      </c>
      <c r="M25" s="47" t="s">
        <v>67</v>
      </c>
      <c r="N25" s="47">
        <f>'Variations to Choose From'!F7</f>
        <v>260</v>
      </c>
    </row>
    <row r="26" spans="3:14" x14ac:dyDescent="0.25">
      <c r="E26" t="s">
        <v>140</v>
      </c>
      <c r="G26" s="61">
        <f>G25*N27</f>
        <v>170</v>
      </c>
      <c r="M26" s="47" t="s">
        <v>64</v>
      </c>
      <c r="N26" s="47">
        <f>'Variations to Choose From'!F4</f>
        <v>420</v>
      </c>
    </row>
    <row r="27" spans="3:14" x14ac:dyDescent="0.25">
      <c r="G27" s="4"/>
      <c r="M27" s="47"/>
      <c r="N27" s="62">
        <f>VLOOKUP(G24,M23:N26,2,0)</f>
        <v>340</v>
      </c>
    </row>
    <row r="28" spans="3:14" x14ac:dyDescent="0.25">
      <c r="C28" s="34" t="s">
        <v>84</v>
      </c>
      <c r="D28" s="34"/>
      <c r="E28" s="34" t="s">
        <v>60</v>
      </c>
      <c r="F28" s="34"/>
      <c r="G28" s="7" t="s">
        <v>61</v>
      </c>
    </row>
    <row r="29" spans="3:14" ht="6" customHeight="1" x14ac:dyDescent="0.25">
      <c r="G29" s="4"/>
    </row>
    <row r="30" spans="3:14" x14ac:dyDescent="0.25">
      <c r="E30" t="s">
        <v>62</v>
      </c>
      <c r="G30" s="4" t="str">
        <f>VLOOKUP(C2,Calendar!A3:J42,6,0)</f>
        <v>M</v>
      </c>
      <c r="M30" s="45"/>
    </row>
    <row r="31" spans="3:14" x14ac:dyDescent="0.25">
      <c r="E31" t="s">
        <v>133</v>
      </c>
      <c r="G31" s="4" t="str">
        <f>VLOOKUP(G30,M31:N33,2,0)</f>
        <v>10-12</v>
      </c>
      <c r="M31" s="47" t="s">
        <v>74</v>
      </c>
      <c r="N31" s="63" t="s">
        <v>137</v>
      </c>
    </row>
    <row r="32" spans="3:14" x14ac:dyDescent="0.25">
      <c r="M32" s="47" t="s">
        <v>73</v>
      </c>
      <c r="N32" s="63" t="s">
        <v>138</v>
      </c>
    </row>
    <row r="33" spans="13:14" x14ac:dyDescent="0.25">
      <c r="M33" s="47" t="s">
        <v>75</v>
      </c>
      <c r="N33" s="63" t="s">
        <v>139</v>
      </c>
    </row>
  </sheetData>
  <phoneticPr fontId="4" type="noConversion"/>
  <printOptions horizontalCentered="1"/>
  <pageMargins left="0.25" right="0.25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M42"/>
  <sheetViews>
    <sheetView showGridLines="0" zoomScale="90" zoomScaleNormal="90" workbookViewId="0">
      <selection activeCell="L1" sqref="L1"/>
    </sheetView>
  </sheetViews>
  <sheetFormatPr defaultColWidth="8.85546875" defaultRowHeight="15" x14ac:dyDescent="0.25"/>
  <cols>
    <col min="2" max="2" width="15.42578125" customWidth="1"/>
    <col min="3" max="4" width="10.7109375" customWidth="1"/>
    <col min="5" max="5" width="15.42578125" customWidth="1"/>
    <col min="6" max="6" width="12.7109375" customWidth="1"/>
    <col min="8" max="9" width="12.42578125" customWidth="1"/>
    <col min="10" max="10" width="15.42578125" customWidth="1"/>
    <col min="12" max="13" width="30.42578125" customWidth="1"/>
    <col min="15" max="15" width="14.42578125" customWidth="1"/>
  </cols>
  <sheetData>
    <row r="1" spans="1:13" x14ac:dyDescent="0.25">
      <c r="L1" s="43" t="s">
        <v>129</v>
      </c>
      <c r="M1" s="43"/>
    </row>
    <row r="2" spans="1:13" x14ac:dyDescent="0.25">
      <c r="A2" s="5" t="s">
        <v>86</v>
      </c>
      <c r="B2" s="5" t="s">
        <v>88</v>
      </c>
      <c r="C2" s="5" t="s">
        <v>89</v>
      </c>
      <c r="D2" s="5" t="s">
        <v>90</v>
      </c>
      <c r="E2" s="5" t="s">
        <v>91</v>
      </c>
      <c r="F2" s="5" t="s">
        <v>70</v>
      </c>
      <c r="G2" s="5" t="s">
        <v>97</v>
      </c>
      <c r="H2" s="5" t="s">
        <v>98</v>
      </c>
      <c r="I2" s="5" t="s">
        <v>99</v>
      </c>
      <c r="J2" s="5" t="s">
        <v>108</v>
      </c>
      <c r="L2" s="38" t="s">
        <v>127</v>
      </c>
      <c r="M2" s="38" t="s">
        <v>128</v>
      </c>
    </row>
    <row r="3" spans="1:13" x14ac:dyDescent="0.25">
      <c r="A3" s="6">
        <v>1</v>
      </c>
      <c r="B3" t="s">
        <v>64</v>
      </c>
      <c r="C3" s="4">
        <f>+RepMatrix!D3</f>
        <v>3</v>
      </c>
      <c r="D3" s="24">
        <f>+RepMatrix!D5</f>
        <v>0.5</v>
      </c>
      <c r="E3" t="s">
        <v>66</v>
      </c>
      <c r="F3" s="4" t="s">
        <v>73</v>
      </c>
      <c r="G3" t="str">
        <f>IF(A3&lt;=12,'Variations to Choose From'!$G$3,IF(A3&lt;=24,'Variations to Choose From'!$H$3,'Variations to Choose From'!$I$3))</f>
        <v>Phase 1</v>
      </c>
      <c r="H3" t="str">
        <f>IF(G3='Variations to Choose From'!$G$3,VLOOKUP(B3,'Variations to Choose From'!$E$4:$I$7,3,0),IF(G3='Variations to Choose From'!$H$3,VLOOKUP(B3,'Variations to Choose From'!$E$4:$I$7,3,0),IF(G3='Variations to Choose From'!$I$3,VLOOKUP(B3,'Variations to Choose From'!$E$4:$I$7,4,0),"  -  ")))</f>
        <v>Deficit DL</v>
      </c>
      <c r="I3" t="s">
        <v>100</v>
      </c>
      <c r="J3" t="s">
        <v>110</v>
      </c>
      <c r="L3" s="41"/>
      <c r="M3" s="41"/>
    </row>
    <row r="4" spans="1:13" x14ac:dyDescent="0.25">
      <c r="A4" s="6">
        <v>2</v>
      </c>
      <c r="B4" t="s">
        <v>65</v>
      </c>
      <c r="C4" s="4">
        <f>+RepMatrix!E3</f>
        <v>1</v>
      </c>
      <c r="D4" s="24">
        <f>+D3</f>
        <v>0.5</v>
      </c>
      <c r="E4" t="s">
        <v>67</v>
      </c>
      <c r="F4" s="4" t="s">
        <v>74</v>
      </c>
      <c r="G4" t="str">
        <f>IF(A4&lt;=12,'Variations to Choose From'!$G$3,IF(A4&lt;=24,'Variations to Choose From'!$H$3,'Variations to Choose From'!$I$3))</f>
        <v>Phase 1</v>
      </c>
      <c r="H4" t="str">
        <f>IF(G4='Variations to Choose From'!$G$3,VLOOKUP(B4,'Variations to Choose From'!$E$4:$I$7,3,0),IF(G4='Variations to Choose From'!$H$3,VLOOKUP(B4,'Variations to Choose From'!$E$4:$I$7,3,0),IF(G4='Variations to Choose From'!$I$3,VLOOKUP(B4,'Variations to Choose From'!$E$4:$I$7,4,0),"  -  ")))</f>
        <v>Z Press</v>
      </c>
      <c r="I4" t="s">
        <v>101</v>
      </c>
      <c r="J4" t="s">
        <v>116</v>
      </c>
      <c r="L4" s="41"/>
      <c r="M4" s="41"/>
    </row>
    <row r="5" spans="1:13" x14ac:dyDescent="0.25">
      <c r="A5" s="6">
        <v>3</v>
      </c>
      <c r="B5" t="s">
        <v>66</v>
      </c>
      <c r="C5" s="4">
        <f>+RepMatrix!F3</f>
        <v>5</v>
      </c>
      <c r="D5" s="24">
        <f>+D4</f>
        <v>0.5</v>
      </c>
      <c r="E5" t="s">
        <v>64</v>
      </c>
      <c r="F5" s="4" t="s">
        <v>75</v>
      </c>
      <c r="G5" t="str">
        <f>IF(A5&lt;=12,'Variations to Choose From'!$G$3,IF(A5&lt;=24,'Variations to Choose From'!$H$3,'Variations to Choose From'!$I$3))</f>
        <v>Phase 1</v>
      </c>
      <c r="H5" t="str">
        <f>IF(G5='Variations to Choose From'!$G$3,VLOOKUP(B5,'Variations to Choose From'!$E$4:$I$7,3,0),IF(G5='Variations to Choose From'!$H$3,VLOOKUP(B5,'Variations to Choose From'!$E$4:$I$7,3,0),IF(G5='Variations to Choose From'!$I$3,VLOOKUP(B5,'Variations to Choose From'!$E$4:$I$7,4,0),"  -  ")))</f>
        <v>SSB Box Squat</v>
      </c>
      <c r="I5" t="s">
        <v>102</v>
      </c>
      <c r="J5" t="s">
        <v>111</v>
      </c>
      <c r="L5" s="41"/>
      <c r="M5" s="41"/>
    </row>
    <row r="6" spans="1:13" x14ac:dyDescent="0.25">
      <c r="A6" s="6">
        <v>4</v>
      </c>
      <c r="B6" t="s">
        <v>67</v>
      </c>
      <c r="C6" s="4">
        <f>+RepMatrix!G3</f>
        <v>3</v>
      </c>
      <c r="D6" s="24">
        <f>+D5</f>
        <v>0.5</v>
      </c>
      <c r="E6" t="s">
        <v>83</v>
      </c>
      <c r="F6" s="4" t="s">
        <v>73</v>
      </c>
      <c r="G6" t="str">
        <f>IF(A6&lt;=12,'Variations to Choose From'!$G$3,IF(A6&lt;=24,'Variations to Choose From'!$H$3,'Variations to Choose From'!$I$3))</f>
        <v>Phase 1</v>
      </c>
      <c r="H6" t="str">
        <f>IF(G6='Variations to Choose From'!$G$3,VLOOKUP(B6,'Variations to Choose From'!$E$4:$I$7,3,0),IF(G6='Variations to Choose From'!$H$3,VLOOKUP(B6,'Variations to Choose From'!$E$4:$I$7,3,0),IF(G6='Variations to Choose From'!$I$3,VLOOKUP(B6,'Variations to Choose From'!$E$4:$I$7,4,0),"  -  ")))</f>
        <v>Slingshot</v>
      </c>
      <c r="I6" t="s">
        <v>103</v>
      </c>
      <c r="J6" t="s">
        <v>109</v>
      </c>
      <c r="L6" s="41"/>
      <c r="M6" s="41"/>
    </row>
    <row r="7" spans="1:13" x14ac:dyDescent="0.25">
      <c r="A7" s="6">
        <v>5</v>
      </c>
      <c r="B7" t="str">
        <f t="shared" ref="B7:B42" si="0">+B3</f>
        <v>Deadlift</v>
      </c>
      <c r="C7" s="4">
        <f>+RepMatrix!D8</f>
        <v>5</v>
      </c>
      <c r="D7" s="24">
        <v>0.55000000000000004</v>
      </c>
      <c r="E7" t="s">
        <v>66</v>
      </c>
      <c r="F7" s="4" t="s">
        <v>75</v>
      </c>
      <c r="G7" t="str">
        <f>IF(A7&lt;=12,'Variations to Choose From'!$G$3,IF(A7&lt;=24,'Variations to Choose From'!$H$3,'Variations to Choose From'!$I$3))</f>
        <v>Phase 1</v>
      </c>
      <c r="H7" t="str">
        <f>IF(G7='Variations to Choose From'!$G$3,VLOOKUP(B7,'Variations to Choose From'!$E$4:$I$7,3,0),IF(G7='Variations to Choose From'!$H$3,VLOOKUP(B7,'Variations to Choose From'!$E$4:$I$7,3,0),IF(G7='Variations to Choose From'!$I$3,VLOOKUP(B7,'Variations to Choose From'!$E$4:$I$7,4,0),"  -  ")))</f>
        <v>Deficit DL</v>
      </c>
      <c r="I7" t="s">
        <v>104</v>
      </c>
      <c r="J7" t="s">
        <v>112</v>
      </c>
      <c r="L7" s="41"/>
      <c r="M7" s="41"/>
    </row>
    <row r="8" spans="1:13" x14ac:dyDescent="0.25">
      <c r="A8" s="6">
        <v>6</v>
      </c>
      <c r="B8" t="str">
        <f t="shared" si="0"/>
        <v>Overhead Press</v>
      </c>
      <c r="C8" s="4">
        <f>+RepMatrix!E8</f>
        <v>3</v>
      </c>
      <c r="D8" s="24">
        <f>+D7</f>
        <v>0.55000000000000004</v>
      </c>
      <c r="E8" t="s">
        <v>67</v>
      </c>
      <c r="F8" s="4" t="s">
        <v>73</v>
      </c>
      <c r="G8" t="str">
        <f>IF(A8&lt;=12,'Variations to Choose From'!$G$3,IF(A8&lt;=24,'Variations to Choose From'!$H$3,'Variations to Choose From'!$I$3))</f>
        <v>Phase 1</v>
      </c>
      <c r="H8" t="str">
        <f>IF(G8='Variations to Choose From'!$G$3,VLOOKUP(B8,'Variations to Choose From'!$E$4:$I$7,3,0),IF(G8='Variations to Choose From'!$H$3,VLOOKUP(B8,'Variations to Choose From'!$E$4:$I$7,3,0),IF(G8='Variations to Choose From'!$I$3,VLOOKUP(B8,'Variations to Choose From'!$E$4:$I$7,4,0),"  -  ")))</f>
        <v>Z Press</v>
      </c>
      <c r="I8" t="s">
        <v>105</v>
      </c>
      <c r="J8" t="s">
        <v>114</v>
      </c>
      <c r="L8" s="41"/>
      <c r="M8" s="41"/>
    </row>
    <row r="9" spans="1:13" x14ac:dyDescent="0.25">
      <c r="A9" s="6">
        <v>7</v>
      </c>
      <c r="B9" t="str">
        <f t="shared" si="0"/>
        <v>Squat</v>
      </c>
      <c r="C9" s="4">
        <f>+RepMatrix!F8</f>
        <v>1</v>
      </c>
      <c r="D9" s="24">
        <f>+D8</f>
        <v>0.55000000000000004</v>
      </c>
      <c r="E9" t="s">
        <v>64</v>
      </c>
      <c r="F9" s="4" t="s">
        <v>74</v>
      </c>
      <c r="G9" t="str">
        <f>IF(A9&lt;=12,'Variations to Choose From'!$G$3,IF(A9&lt;=24,'Variations to Choose From'!$H$3,'Variations to Choose From'!$I$3))</f>
        <v>Phase 1</v>
      </c>
      <c r="H9" t="str">
        <f>IF(G9='Variations to Choose From'!$G$3,VLOOKUP(B9,'Variations to Choose From'!$E$4:$I$7,3,0),IF(G9='Variations to Choose From'!$H$3,VLOOKUP(B9,'Variations to Choose From'!$E$4:$I$7,3,0),IF(G9='Variations to Choose From'!$I$3,VLOOKUP(B9,'Variations to Choose From'!$E$4:$I$7,4,0),"  -  ")))</f>
        <v>SSB Box Squat</v>
      </c>
      <c r="I9" t="s">
        <v>106</v>
      </c>
      <c r="J9" t="s">
        <v>113</v>
      </c>
      <c r="L9" s="41"/>
      <c r="M9" s="41"/>
    </row>
    <row r="10" spans="1:13" x14ac:dyDescent="0.25">
      <c r="A10" s="6">
        <v>8</v>
      </c>
      <c r="B10" t="str">
        <f t="shared" si="0"/>
        <v>Bench</v>
      </c>
      <c r="C10" s="4">
        <f>+RepMatrix!G8</f>
        <v>5</v>
      </c>
      <c r="D10" s="24">
        <f>+D9</f>
        <v>0.55000000000000004</v>
      </c>
      <c r="E10" t="s">
        <v>83</v>
      </c>
      <c r="F10" s="4" t="s">
        <v>75</v>
      </c>
      <c r="G10" t="str">
        <f>IF(A10&lt;=12,'Variations to Choose From'!$G$3,IF(A10&lt;=24,'Variations to Choose From'!$H$3,'Variations to Choose From'!$I$3))</f>
        <v>Phase 1</v>
      </c>
      <c r="H10" t="str">
        <f>IF(G10='Variations to Choose From'!$G$3,VLOOKUP(B10,'Variations to Choose From'!$E$4:$I$7,3,0),IF(G10='Variations to Choose From'!$H$3,VLOOKUP(B10,'Variations to Choose From'!$E$4:$I$7,3,0),IF(G10='Variations to Choose From'!$I$3,VLOOKUP(B10,'Variations to Choose From'!$E$4:$I$7,4,0),"  -  ")))</f>
        <v>Slingshot</v>
      </c>
      <c r="I10" t="s">
        <v>107</v>
      </c>
      <c r="J10" t="s">
        <v>115</v>
      </c>
      <c r="L10" s="41"/>
      <c r="M10" s="41"/>
    </row>
    <row r="11" spans="1:13" x14ac:dyDescent="0.25">
      <c r="A11" s="6">
        <f t="shared" ref="A11:A42" si="1">+A10+1</f>
        <v>9</v>
      </c>
      <c r="B11" t="str">
        <f t="shared" si="0"/>
        <v>Deadlift</v>
      </c>
      <c r="C11" s="4">
        <f>+RepMatrix!D13</f>
        <v>1</v>
      </c>
      <c r="D11" s="24">
        <v>0.6</v>
      </c>
      <c r="E11" t="s">
        <v>66</v>
      </c>
      <c r="F11" s="4" t="s">
        <v>74</v>
      </c>
      <c r="G11" t="str">
        <f>IF(A11&lt;=12,'Variations to Choose From'!$G$3,IF(A11&lt;=24,'Variations to Choose From'!$H$3,'Variations to Choose From'!$I$3))</f>
        <v>Phase 1</v>
      </c>
      <c r="H11" t="str">
        <f>IF(G11='Variations to Choose From'!$G$3,VLOOKUP(B11,'Variations to Choose From'!$E$4:$I$7,3,0),IF(G11='Variations to Choose From'!$H$3,VLOOKUP(B11,'Variations to Choose From'!$E$4:$I$7,3,0),IF(G11='Variations to Choose From'!$I$3,VLOOKUP(B11,'Variations to Choose From'!$E$4:$I$7,4,0),"  -  ")))</f>
        <v>Deficit DL</v>
      </c>
      <c r="I11" t="s">
        <v>100</v>
      </c>
      <c r="J11" t="s">
        <v>110</v>
      </c>
      <c r="L11" s="41"/>
      <c r="M11" s="41"/>
    </row>
    <row r="12" spans="1:13" x14ac:dyDescent="0.25">
      <c r="A12" s="6">
        <f t="shared" si="1"/>
        <v>10</v>
      </c>
      <c r="B12" t="str">
        <f t="shared" si="0"/>
        <v>Overhead Press</v>
      </c>
      <c r="C12" s="4">
        <f>+RepMatrix!E13</f>
        <v>5</v>
      </c>
      <c r="D12" s="24">
        <f>+D11</f>
        <v>0.6</v>
      </c>
      <c r="E12" t="s">
        <v>67</v>
      </c>
      <c r="F12" s="4" t="s">
        <v>75</v>
      </c>
      <c r="G12" t="str">
        <f>IF(A12&lt;=12,'Variations to Choose From'!$G$3,IF(A12&lt;=24,'Variations to Choose From'!$H$3,'Variations to Choose From'!$I$3))</f>
        <v>Phase 1</v>
      </c>
      <c r="H12" t="str">
        <f>IF(G12='Variations to Choose From'!$G$3,VLOOKUP(B12,'Variations to Choose From'!$E$4:$I$7,3,0),IF(G12='Variations to Choose From'!$H$3,VLOOKUP(B12,'Variations to Choose From'!$E$4:$I$7,3,0),IF(G12='Variations to Choose From'!$I$3,VLOOKUP(B12,'Variations to Choose From'!$E$4:$I$7,4,0),"  -  ")))</f>
        <v>Z Press</v>
      </c>
      <c r="I12" t="s">
        <v>101</v>
      </c>
      <c r="J12" t="s">
        <v>116</v>
      </c>
      <c r="L12" s="41"/>
      <c r="M12" s="41"/>
    </row>
    <row r="13" spans="1:13" x14ac:dyDescent="0.25">
      <c r="A13" s="6">
        <f t="shared" si="1"/>
        <v>11</v>
      </c>
      <c r="B13" t="str">
        <f t="shared" si="0"/>
        <v>Squat</v>
      </c>
      <c r="C13" s="4">
        <f>+RepMatrix!F13</f>
        <v>3</v>
      </c>
      <c r="D13" s="24">
        <f>+D12</f>
        <v>0.6</v>
      </c>
      <c r="E13" t="s">
        <v>64</v>
      </c>
      <c r="F13" s="4" t="s">
        <v>73</v>
      </c>
      <c r="G13" t="str">
        <f>IF(A13&lt;=12,'Variations to Choose From'!$G$3,IF(A13&lt;=24,'Variations to Choose From'!$H$3,'Variations to Choose From'!$I$3))</f>
        <v>Phase 1</v>
      </c>
      <c r="H13" t="str">
        <f>IF(G13='Variations to Choose From'!$G$3,VLOOKUP(B13,'Variations to Choose From'!$E$4:$I$7,3,0),IF(G13='Variations to Choose From'!$H$3,VLOOKUP(B13,'Variations to Choose From'!$E$4:$I$7,3,0),IF(G13='Variations to Choose From'!$I$3,VLOOKUP(B13,'Variations to Choose From'!$E$4:$I$7,4,0),"  -  ")))</f>
        <v>SSB Box Squat</v>
      </c>
      <c r="I13" t="s">
        <v>102</v>
      </c>
      <c r="J13" t="s">
        <v>111</v>
      </c>
      <c r="L13" s="41"/>
      <c r="M13" s="41"/>
    </row>
    <row r="14" spans="1:13" x14ac:dyDescent="0.25">
      <c r="A14" s="6">
        <f t="shared" si="1"/>
        <v>12</v>
      </c>
      <c r="B14" t="str">
        <f t="shared" si="0"/>
        <v>Bench</v>
      </c>
      <c r="C14" s="4">
        <f>+RepMatrix!G13</f>
        <v>1</v>
      </c>
      <c r="D14" s="24">
        <f>+D13</f>
        <v>0.6</v>
      </c>
      <c r="E14" t="s">
        <v>83</v>
      </c>
      <c r="F14" s="4" t="s">
        <v>74</v>
      </c>
      <c r="G14" t="str">
        <f>IF(A14&lt;=12,'Variations to Choose From'!$G$3,IF(A14&lt;=24,'Variations to Choose From'!$H$3,'Variations to Choose From'!$I$3))</f>
        <v>Phase 1</v>
      </c>
      <c r="H14" t="str">
        <f>IF(G14='Variations to Choose From'!$G$3,VLOOKUP(B14,'Variations to Choose From'!$E$4:$I$7,3,0),IF(G14='Variations to Choose From'!$H$3,VLOOKUP(B14,'Variations to Choose From'!$E$4:$I$7,3,0),IF(G14='Variations to Choose From'!$I$3,VLOOKUP(B14,'Variations to Choose From'!$E$4:$I$7,4,0),"  -  ")))</f>
        <v>Slingshot</v>
      </c>
      <c r="I14" t="s">
        <v>103</v>
      </c>
      <c r="J14" t="s">
        <v>109</v>
      </c>
      <c r="L14" s="41"/>
      <c r="M14" s="41"/>
    </row>
    <row r="15" spans="1:13" x14ac:dyDescent="0.25">
      <c r="A15" s="7">
        <f t="shared" si="1"/>
        <v>13</v>
      </c>
      <c r="B15" s="8" t="str">
        <f t="shared" si="0"/>
        <v>Deadlift</v>
      </c>
      <c r="C15" s="28">
        <f>+RepMatrix!D18</f>
        <v>3</v>
      </c>
      <c r="D15" s="29">
        <v>0.65</v>
      </c>
      <c r="E15" s="8" t="s">
        <v>66</v>
      </c>
      <c r="F15" s="28" t="s">
        <v>73</v>
      </c>
      <c r="G15" s="8" t="str">
        <f>IF(A15&lt;=12,'Variations to Choose From'!$G$3,IF(A15&lt;=24,'Variations to Choose From'!$H$3,'Variations to Choose From'!$I$3))</f>
        <v>Phase 2</v>
      </c>
      <c r="H15" s="8" t="str">
        <f>IF(G15='Variations to Choose From'!$G$3,VLOOKUP(B15,'Variations to Choose From'!$E$4:$I$7,4,0),IF(G15='Variations to Choose From'!$H$3,VLOOKUP(B15,'Variations to Choose From'!$E$4:$I$7,4,0),IF(G15='Variations to Choose From'!$I$3,VLOOKUP(B15,'Variations to Choose From'!$E$4:$I$7,4,0),"  -  ")))</f>
        <v>Pause Deadlift</v>
      </c>
      <c r="I15" s="8" t="s">
        <v>104</v>
      </c>
      <c r="J15" s="8" t="s">
        <v>112</v>
      </c>
      <c r="K15" s="8"/>
      <c r="L15" s="49"/>
      <c r="M15" s="49"/>
    </row>
    <row r="16" spans="1:13" x14ac:dyDescent="0.25">
      <c r="A16" s="6">
        <f t="shared" si="1"/>
        <v>14</v>
      </c>
      <c r="B16" t="str">
        <f t="shared" si="0"/>
        <v>Overhead Press</v>
      </c>
      <c r="C16" s="4">
        <f>+RepMatrix!E18</f>
        <v>1</v>
      </c>
      <c r="D16" s="24">
        <f>+D15</f>
        <v>0.65</v>
      </c>
      <c r="E16" t="s">
        <v>67</v>
      </c>
      <c r="F16" s="4" t="s">
        <v>74</v>
      </c>
      <c r="G16" t="str">
        <f>IF(A16&lt;=12,'Variations to Choose From'!$G$3,IF(A16&lt;=24,'Variations to Choose From'!$H$3,'Variations to Choose From'!$I$3))</f>
        <v>Phase 2</v>
      </c>
      <c r="H16" t="str">
        <f>IF(G16='Variations to Choose From'!$G$3,VLOOKUP(B16,'Variations to Choose From'!$E$4:$I$7,4,0),IF(G16='Variations to Choose From'!$H$3,VLOOKUP(B16,'Variations to Choose From'!$E$4:$I$7,4,0),IF(G16='Variations to Choose From'!$I$3,VLOOKUP(B16,'Variations to Choose From'!$E$4:$I$7,4,0),"  -  ")))</f>
        <v>Push Press</v>
      </c>
      <c r="I16" t="s">
        <v>105</v>
      </c>
      <c r="J16" t="s">
        <v>114</v>
      </c>
      <c r="L16" s="41"/>
      <c r="M16" s="41"/>
    </row>
    <row r="17" spans="1:13" x14ac:dyDescent="0.25">
      <c r="A17" s="6">
        <f t="shared" si="1"/>
        <v>15</v>
      </c>
      <c r="B17" t="str">
        <f t="shared" si="0"/>
        <v>Squat</v>
      </c>
      <c r="C17" s="4">
        <f>+RepMatrix!F18</f>
        <v>5</v>
      </c>
      <c r="D17" s="24">
        <f>+D16</f>
        <v>0.65</v>
      </c>
      <c r="E17" t="s">
        <v>64</v>
      </c>
      <c r="F17" s="4" t="s">
        <v>75</v>
      </c>
      <c r="G17" t="str">
        <f>IF(A17&lt;=12,'Variations to Choose From'!$G$3,IF(A17&lt;=24,'Variations to Choose From'!$H$3,'Variations to Choose From'!$I$3))</f>
        <v>Phase 2</v>
      </c>
      <c r="H17" t="str">
        <f>IF(G17='Variations to Choose From'!$G$3,VLOOKUP(B17,'Variations to Choose From'!$E$4:$I$7,4,0),IF(G17='Variations to Choose From'!$H$3,VLOOKUP(B17,'Variations to Choose From'!$E$4:$I$7,4,0),IF(G17='Variations to Choose From'!$I$3,VLOOKUP(B17,'Variations to Choose From'!$E$4:$I$7,4,0),"  -  ")))</f>
        <v>Pin Squat</v>
      </c>
      <c r="I17" t="s">
        <v>106</v>
      </c>
      <c r="J17" t="s">
        <v>113</v>
      </c>
      <c r="L17" s="41"/>
      <c r="M17" s="41"/>
    </row>
    <row r="18" spans="1:13" x14ac:dyDescent="0.25">
      <c r="A18" s="6">
        <f t="shared" si="1"/>
        <v>16</v>
      </c>
      <c r="B18" t="str">
        <f t="shared" si="0"/>
        <v>Bench</v>
      </c>
      <c r="C18" s="4">
        <f>+RepMatrix!G18</f>
        <v>3</v>
      </c>
      <c r="D18" s="24">
        <f>+D17</f>
        <v>0.65</v>
      </c>
      <c r="E18" t="s">
        <v>83</v>
      </c>
      <c r="F18" s="4" t="s">
        <v>73</v>
      </c>
      <c r="G18" t="str">
        <f>IF(A18&lt;=12,'Variations to Choose From'!$G$3,IF(A18&lt;=24,'Variations to Choose From'!$H$3,'Variations to Choose From'!$I$3))</f>
        <v>Phase 2</v>
      </c>
      <c r="H18" t="str">
        <f>IF(G18='Variations to Choose From'!$G$3,VLOOKUP(B18,'Variations to Choose From'!$E$4:$I$7,4,0),IF(G18='Variations to Choose From'!$H$3,VLOOKUP(B18,'Variations to Choose From'!$E$4:$I$7,4,0),IF(G18='Variations to Choose From'!$I$3,VLOOKUP(B18,'Variations to Choose From'!$E$4:$I$7,4,0),"  -  ")))</f>
        <v>CG Bench</v>
      </c>
      <c r="I18" t="s">
        <v>107</v>
      </c>
      <c r="J18" t="s">
        <v>115</v>
      </c>
      <c r="L18" s="41"/>
      <c r="M18" s="41"/>
    </row>
    <row r="19" spans="1:13" x14ac:dyDescent="0.25">
      <c r="A19" s="6">
        <f t="shared" si="1"/>
        <v>17</v>
      </c>
      <c r="B19" t="str">
        <f t="shared" si="0"/>
        <v>Deadlift</v>
      </c>
      <c r="C19" s="4">
        <f>+RepMatrix!D23</f>
        <v>5</v>
      </c>
      <c r="D19" s="24">
        <v>0.5</v>
      </c>
      <c r="E19" t="s">
        <v>66</v>
      </c>
      <c r="F19" s="4" t="s">
        <v>75</v>
      </c>
      <c r="G19" t="str">
        <f>IF(A19&lt;=12,'Variations to Choose From'!$G$3,IF(A19&lt;=24,'Variations to Choose From'!$H$3,'Variations to Choose From'!$I$3))</f>
        <v>Phase 2</v>
      </c>
      <c r="H19" t="str">
        <f>IF(G19='Variations to Choose From'!$G$3,VLOOKUP(B19,'Variations to Choose From'!$E$4:$I$7,4,0),IF(G19='Variations to Choose From'!$H$3,VLOOKUP(B19,'Variations to Choose From'!$E$4:$I$7,4,0),IF(G19='Variations to Choose From'!$I$3,VLOOKUP(B19,'Variations to Choose From'!$E$4:$I$7,4,0),"  -  ")))</f>
        <v>Pause Deadlift</v>
      </c>
      <c r="I19" t="s">
        <v>100</v>
      </c>
      <c r="J19" t="s">
        <v>110</v>
      </c>
      <c r="L19" s="41"/>
      <c r="M19" s="41"/>
    </row>
    <row r="20" spans="1:13" x14ac:dyDescent="0.25">
      <c r="A20" s="6">
        <f t="shared" si="1"/>
        <v>18</v>
      </c>
      <c r="B20" t="str">
        <f t="shared" si="0"/>
        <v>Overhead Press</v>
      </c>
      <c r="C20" s="4">
        <f>+RepMatrix!E23</f>
        <v>3</v>
      </c>
      <c r="D20" s="24">
        <f>+D19</f>
        <v>0.5</v>
      </c>
      <c r="E20" t="s">
        <v>67</v>
      </c>
      <c r="F20" s="4" t="s">
        <v>73</v>
      </c>
      <c r="G20" t="str">
        <f>IF(A20&lt;=12,'Variations to Choose From'!$G$3,IF(A20&lt;=24,'Variations to Choose From'!$H$3,'Variations to Choose From'!$I$3))</f>
        <v>Phase 2</v>
      </c>
      <c r="H20" t="str">
        <f>IF(G20='Variations to Choose From'!$G$3,VLOOKUP(B20,'Variations to Choose From'!$E$4:$I$7,4,0),IF(G20='Variations to Choose From'!$H$3,VLOOKUP(B20,'Variations to Choose From'!$E$4:$I$7,4,0),IF(G20='Variations to Choose From'!$I$3,VLOOKUP(B20,'Variations to Choose From'!$E$4:$I$7,4,0),"  -  ")))</f>
        <v>Push Press</v>
      </c>
      <c r="I20" t="s">
        <v>101</v>
      </c>
      <c r="J20" t="s">
        <v>116</v>
      </c>
      <c r="L20" s="41"/>
      <c r="M20" s="41"/>
    </row>
    <row r="21" spans="1:13" x14ac:dyDescent="0.25">
      <c r="A21" s="6">
        <f t="shared" si="1"/>
        <v>19</v>
      </c>
      <c r="B21" t="str">
        <f t="shared" si="0"/>
        <v>Squat</v>
      </c>
      <c r="C21" s="4">
        <f>+RepMatrix!F23</f>
        <v>1</v>
      </c>
      <c r="D21" s="24">
        <f>+D20</f>
        <v>0.5</v>
      </c>
      <c r="E21" t="s">
        <v>64</v>
      </c>
      <c r="F21" s="4" t="s">
        <v>74</v>
      </c>
      <c r="G21" t="str">
        <f>IF(A21&lt;=12,'Variations to Choose From'!$G$3,IF(A21&lt;=24,'Variations to Choose From'!$H$3,'Variations to Choose From'!$I$3))</f>
        <v>Phase 2</v>
      </c>
      <c r="H21" t="str">
        <f>IF(G21='Variations to Choose From'!$G$3,VLOOKUP(B21,'Variations to Choose From'!$E$4:$I$7,4,0),IF(G21='Variations to Choose From'!$H$3,VLOOKUP(B21,'Variations to Choose From'!$E$4:$I$7,4,0),IF(G21='Variations to Choose From'!$I$3,VLOOKUP(B21,'Variations to Choose From'!$E$4:$I$7,4,0),"  -  ")))</f>
        <v>Pin Squat</v>
      </c>
      <c r="I21" t="s">
        <v>102</v>
      </c>
      <c r="J21" t="s">
        <v>111</v>
      </c>
      <c r="L21" s="41"/>
      <c r="M21" s="41"/>
    </row>
    <row r="22" spans="1:13" x14ac:dyDescent="0.25">
      <c r="A22" s="6">
        <f t="shared" si="1"/>
        <v>20</v>
      </c>
      <c r="B22" t="str">
        <f t="shared" si="0"/>
        <v>Bench</v>
      </c>
      <c r="C22" s="4">
        <f>+RepMatrix!G23</f>
        <v>5</v>
      </c>
      <c r="D22" s="24">
        <f>+D21</f>
        <v>0.5</v>
      </c>
      <c r="E22" t="s">
        <v>83</v>
      </c>
      <c r="F22" s="4" t="s">
        <v>75</v>
      </c>
      <c r="G22" t="str">
        <f>IF(A22&lt;=12,'Variations to Choose From'!$G$3,IF(A22&lt;=24,'Variations to Choose From'!$H$3,'Variations to Choose From'!$I$3))</f>
        <v>Phase 2</v>
      </c>
      <c r="H22" t="str">
        <f>IF(G22='Variations to Choose From'!$G$3,VLOOKUP(B22,'Variations to Choose From'!$E$4:$I$7,4,0),IF(G22='Variations to Choose From'!$H$3,VLOOKUP(B22,'Variations to Choose From'!$E$4:$I$7,4,0),IF(G22='Variations to Choose From'!$I$3,VLOOKUP(B22,'Variations to Choose From'!$E$4:$I$7,4,0),"  -  ")))</f>
        <v>CG Bench</v>
      </c>
      <c r="I22" t="s">
        <v>103</v>
      </c>
      <c r="J22" t="s">
        <v>109</v>
      </c>
      <c r="L22" s="41"/>
      <c r="M22" s="41"/>
    </row>
    <row r="23" spans="1:13" x14ac:dyDescent="0.25">
      <c r="A23" s="6">
        <f t="shared" si="1"/>
        <v>21</v>
      </c>
      <c r="B23" t="str">
        <f t="shared" si="0"/>
        <v>Deadlift</v>
      </c>
      <c r="C23" s="4">
        <f>+RepMatrix!D28</f>
        <v>1</v>
      </c>
      <c r="D23" s="24">
        <v>0.55000000000000004</v>
      </c>
      <c r="E23" t="s">
        <v>66</v>
      </c>
      <c r="F23" s="4" t="s">
        <v>74</v>
      </c>
      <c r="G23" t="str">
        <f>IF(A23&lt;=12,'Variations to Choose From'!$G$3,IF(A23&lt;=24,'Variations to Choose From'!$H$3,'Variations to Choose From'!$I$3))</f>
        <v>Phase 2</v>
      </c>
      <c r="H23" t="str">
        <f>IF(G23='Variations to Choose From'!$G$3,VLOOKUP(B23,'Variations to Choose From'!$E$4:$I$7,4,0),IF(G23='Variations to Choose From'!$H$3,VLOOKUP(B23,'Variations to Choose From'!$E$4:$I$7,4,0),IF(G23='Variations to Choose From'!$I$3,VLOOKUP(B23,'Variations to Choose From'!$E$4:$I$7,4,0),"  -  ")))</f>
        <v>Pause Deadlift</v>
      </c>
      <c r="I23" t="s">
        <v>104</v>
      </c>
      <c r="J23" t="s">
        <v>112</v>
      </c>
      <c r="L23" s="41"/>
      <c r="M23" s="41"/>
    </row>
    <row r="24" spans="1:13" x14ac:dyDescent="0.25">
      <c r="A24" s="6">
        <f t="shared" si="1"/>
        <v>22</v>
      </c>
      <c r="B24" t="str">
        <f t="shared" si="0"/>
        <v>Overhead Press</v>
      </c>
      <c r="C24" s="4">
        <f>+RepMatrix!E28</f>
        <v>5</v>
      </c>
      <c r="D24" s="24">
        <f>+D23</f>
        <v>0.55000000000000004</v>
      </c>
      <c r="E24" t="s">
        <v>67</v>
      </c>
      <c r="F24" s="4" t="s">
        <v>75</v>
      </c>
      <c r="G24" t="str">
        <f>IF(A24&lt;=12,'Variations to Choose From'!$G$3,IF(A24&lt;=24,'Variations to Choose From'!$H$3,'Variations to Choose From'!$I$3))</f>
        <v>Phase 2</v>
      </c>
      <c r="H24" t="str">
        <f>IF(G24='Variations to Choose From'!$G$3,VLOOKUP(B24,'Variations to Choose From'!$E$4:$I$7,4,0),IF(G24='Variations to Choose From'!$H$3,VLOOKUP(B24,'Variations to Choose From'!$E$4:$I$7,4,0),IF(G24='Variations to Choose From'!$I$3,VLOOKUP(B24,'Variations to Choose From'!$E$4:$I$7,4,0),"  -  ")))</f>
        <v>Push Press</v>
      </c>
      <c r="I24" t="s">
        <v>105</v>
      </c>
      <c r="J24" t="s">
        <v>114</v>
      </c>
      <c r="L24" s="41"/>
      <c r="M24" s="41"/>
    </row>
    <row r="25" spans="1:13" x14ac:dyDescent="0.25">
      <c r="A25" s="6">
        <f t="shared" si="1"/>
        <v>23</v>
      </c>
      <c r="B25" t="str">
        <f t="shared" si="0"/>
        <v>Squat</v>
      </c>
      <c r="C25" s="4">
        <f>+RepMatrix!F28</f>
        <v>3</v>
      </c>
      <c r="D25" s="24">
        <f>+D24</f>
        <v>0.55000000000000004</v>
      </c>
      <c r="E25" t="s">
        <v>64</v>
      </c>
      <c r="F25" s="4" t="s">
        <v>73</v>
      </c>
      <c r="G25" t="str">
        <f>IF(A25&lt;=12,'Variations to Choose From'!$G$3,IF(A25&lt;=24,'Variations to Choose From'!$H$3,'Variations to Choose From'!$I$3))</f>
        <v>Phase 2</v>
      </c>
      <c r="H25" t="str">
        <f>IF(G25='Variations to Choose From'!$G$3,VLOOKUP(B25,'Variations to Choose From'!$E$4:$I$7,4,0),IF(G25='Variations to Choose From'!$H$3,VLOOKUP(B25,'Variations to Choose From'!$E$4:$I$7,4,0),IF(G25='Variations to Choose From'!$I$3,VLOOKUP(B25,'Variations to Choose From'!$E$4:$I$7,4,0),"  -  ")))</f>
        <v>Pin Squat</v>
      </c>
      <c r="I25" t="s">
        <v>106</v>
      </c>
      <c r="J25" t="s">
        <v>113</v>
      </c>
      <c r="L25" s="41"/>
      <c r="M25" s="41"/>
    </row>
    <row r="26" spans="1:13" x14ac:dyDescent="0.25">
      <c r="A26" s="6">
        <f t="shared" si="1"/>
        <v>24</v>
      </c>
      <c r="B26" t="str">
        <f t="shared" si="0"/>
        <v>Bench</v>
      </c>
      <c r="C26" s="4">
        <f>+RepMatrix!G28</f>
        <v>1</v>
      </c>
      <c r="D26" s="24">
        <f>+D25</f>
        <v>0.55000000000000004</v>
      </c>
      <c r="E26" t="s">
        <v>83</v>
      </c>
      <c r="F26" s="4" t="s">
        <v>74</v>
      </c>
      <c r="G26" t="str">
        <f>IF(A26&lt;=12,'Variations to Choose From'!$G$3,IF(A26&lt;=24,'Variations to Choose From'!$H$3,'Variations to Choose From'!$I$3))</f>
        <v>Phase 2</v>
      </c>
      <c r="H26" s="40" t="str">
        <f>IF(G26='Variations to Choose From'!$G$3,VLOOKUP(B26,'Variations to Choose From'!$E$4:$I$7,4,0),IF(G26='Variations to Choose From'!$H$3,VLOOKUP(B26,'Variations to Choose From'!$E$4:$I$7,4,0),IF(G26='Variations to Choose From'!$I$3,VLOOKUP(B26,'Variations to Choose From'!$E$4:$I$7,4,0),"  -  ")))</f>
        <v>CG Bench</v>
      </c>
      <c r="I26" s="40" t="s">
        <v>107</v>
      </c>
      <c r="J26" s="40" t="s">
        <v>115</v>
      </c>
      <c r="K26" s="40"/>
      <c r="L26" s="42"/>
      <c r="M26" s="42"/>
    </row>
    <row r="27" spans="1:13" x14ac:dyDescent="0.25">
      <c r="A27" s="7">
        <f t="shared" si="1"/>
        <v>25</v>
      </c>
      <c r="B27" s="8" t="str">
        <f t="shared" si="0"/>
        <v>Deadlift</v>
      </c>
      <c r="C27" s="28">
        <f>+RepMatrix!D33</f>
        <v>3</v>
      </c>
      <c r="D27" s="29">
        <v>0.6</v>
      </c>
      <c r="E27" s="8" t="s">
        <v>66</v>
      </c>
      <c r="F27" s="28" t="s">
        <v>73</v>
      </c>
      <c r="G27" s="8" t="str">
        <f>IF(A27&lt;=12,'Variations to Choose From'!$G$3,IF(A27&lt;=24,'Variations to Choose From'!$H$3,'Variations to Choose From'!$I$3))</f>
        <v>Phase 3</v>
      </c>
      <c r="H27" s="39" t="str">
        <f>IF(G27='Variations to Choose From'!$G$3,VLOOKUP(B27,'Variations to Choose From'!$E$4:$I$7,5,0),IF(G27='Variations to Choose From'!$H$3,VLOOKUP(B27,'Variations to Choose From'!$E$4:$I$7,5,0),IF(G27='Variations to Choose From'!$I$3,VLOOKUP(B27,'Variations to Choose From'!$E$4:$I$7,5,0),"  -  ")))</f>
        <v>Block Pulls</v>
      </c>
      <c r="I27" t="s">
        <v>100</v>
      </c>
      <c r="J27" t="s">
        <v>110</v>
      </c>
      <c r="L27" s="41"/>
      <c r="M27" s="41"/>
    </row>
    <row r="28" spans="1:13" x14ac:dyDescent="0.25">
      <c r="A28" s="6">
        <f t="shared" si="1"/>
        <v>26</v>
      </c>
      <c r="B28" t="str">
        <f t="shared" si="0"/>
        <v>Overhead Press</v>
      </c>
      <c r="C28" s="4">
        <f>+RepMatrix!E33</f>
        <v>1</v>
      </c>
      <c r="D28" s="24">
        <f>+D27</f>
        <v>0.6</v>
      </c>
      <c r="E28" t="s">
        <v>67</v>
      </c>
      <c r="F28" s="4" t="s">
        <v>74</v>
      </c>
      <c r="G28" t="str">
        <f>IF(A28&lt;=12,'Variations to Choose From'!$G$3,IF(A28&lt;=24,'Variations to Choose From'!$H$3,'Variations to Choose From'!$I$3))</f>
        <v>Phase 3</v>
      </c>
      <c r="H28" t="str">
        <f>IF(G28='Variations to Choose From'!$G$3,VLOOKUP(B28,'Variations to Choose From'!$E$4:$I$7,5,0),IF(G28='Variations to Choose From'!$H$3,VLOOKUP(B28,'Variations to Choose From'!$E$4:$I$7,5,0),IF(G28='Variations to Choose From'!$I$3,VLOOKUP(B28,'Variations to Choose From'!$E$4:$I$7,5,0),"  -  ")))</f>
        <v>Pin Press</v>
      </c>
      <c r="I28" t="s">
        <v>101</v>
      </c>
      <c r="J28" t="s">
        <v>116</v>
      </c>
      <c r="L28" s="41"/>
      <c r="M28" s="41"/>
    </row>
    <row r="29" spans="1:13" x14ac:dyDescent="0.25">
      <c r="A29" s="6">
        <f t="shared" si="1"/>
        <v>27</v>
      </c>
      <c r="B29" t="str">
        <f t="shared" si="0"/>
        <v>Squat</v>
      </c>
      <c r="C29" s="4">
        <f>+RepMatrix!F33</f>
        <v>5</v>
      </c>
      <c r="D29" s="24">
        <f>+D28</f>
        <v>0.6</v>
      </c>
      <c r="E29" t="s">
        <v>64</v>
      </c>
      <c r="F29" s="4" t="s">
        <v>75</v>
      </c>
      <c r="G29" t="str">
        <f>IF(A29&lt;=12,'Variations to Choose From'!$G$3,IF(A29&lt;=24,'Variations to Choose From'!$H$3,'Variations to Choose From'!$I$3))</f>
        <v>Phase 3</v>
      </c>
      <c r="H29" t="str">
        <f>IF(G29='Variations to Choose From'!$G$3,VLOOKUP(B29,'Variations to Choose From'!$E$4:$I$7,5,0),IF(G29='Variations to Choose From'!$H$3,VLOOKUP(B29,'Variations to Choose From'!$E$4:$I$7,5,0),IF(G29='Variations to Choose From'!$I$3,VLOOKUP(B29,'Variations to Choose From'!$E$4:$I$7,5,0),"  -  ")))</f>
        <v>Pause Squat</v>
      </c>
      <c r="I29" t="s">
        <v>102</v>
      </c>
      <c r="J29" t="s">
        <v>111</v>
      </c>
      <c r="L29" s="41"/>
      <c r="M29" s="41"/>
    </row>
    <row r="30" spans="1:13" x14ac:dyDescent="0.25">
      <c r="A30" s="6">
        <f t="shared" si="1"/>
        <v>28</v>
      </c>
      <c r="B30" t="str">
        <f t="shared" si="0"/>
        <v>Bench</v>
      </c>
      <c r="C30" s="4">
        <f>+RepMatrix!G33</f>
        <v>3</v>
      </c>
      <c r="D30" s="24">
        <f>+D29</f>
        <v>0.6</v>
      </c>
      <c r="E30" t="s">
        <v>83</v>
      </c>
      <c r="F30" s="4" t="s">
        <v>73</v>
      </c>
      <c r="G30" t="str">
        <f>IF(A30&lt;=12,'Variations to Choose From'!$G$3,IF(A30&lt;=24,'Variations to Choose From'!$H$3,'Variations to Choose From'!$I$3))</f>
        <v>Phase 3</v>
      </c>
      <c r="H30" t="str">
        <f>IF(G30='Variations to Choose From'!$G$3,VLOOKUP(B30,'Variations to Choose From'!$E$4:$I$7,5,0),IF(G30='Variations to Choose From'!$H$3,VLOOKUP(B30,'Variations to Choose From'!$E$4:$I$7,5,0),IF(G30='Variations to Choose From'!$I$3,VLOOKUP(B30,'Variations to Choose From'!$E$4:$I$7,5,0),"  -  ")))</f>
        <v>Floor Press</v>
      </c>
      <c r="I30" t="s">
        <v>103</v>
      </c>
      <c r="J30" t="s">
        <v>109</v>
      </c>
      <c r="L30" s="41"/>
      <c r="M30" s="41"/>
    </row>
    <row r="31" spans="1:13" x14ac:dyDescent="0.25">
      <c r="A31" s="6">
        <f t="shared" si="1"/>
        <v>29</v>
      </c>
      <c r="B31" t="str">
        <f t="shared" si="0"/>
        <v>Deadlift</v>
      </c>
      <c r="C31" s="4">
        <f>+RepMatrix!D38</f>
        <v>5</v>
      </c>
      <c r="D31" s="24">
        <v>0.65</v>
      </c>
      <c r="E31" t="s">
        <v>66</v>
      </c>
      <c r="F31" s="4" t="s">
        <v>75</v>
      </c>
      <c r="G31" t="str">
        <f>IF(A31&lt;=12,'Variations to Choose From'!$G$3,IF(A31&lt;=24,'Variations to Choose From'!$H$3,'Variations to Choose From'!$I$3))</f>
        <v>Phase 3</v>
      </c>
      <c r="H31" t="str">
        <f>IF(G31='Variations to Choose From'!$G$3,VLOOKUP(B31,'Variations to Choose From'!$E$4:$I$7,5,0),IF(G31='Variations to Choose From'!$H$3,VLOOKUP(B31,'Variations to Choose From'!$E$4:$I$7,5,0),IF(G31='Variations to Choose From'!$I$3,VLOOKUP(B31,'Variations to Choose From'!$E$4:$I$7,5,0),"  -  ")))</f>
        <v>Block Pulls</v>
      </c>
      <c r="I31" t="s">
        <v>104</v>
      </c>
      <c r="J31" t="s">
        <v>112</v>
      </c>
      <c r="L31" s="41"/>
      <c r="M31" s="41"/>
    </row>
    <row r="32" spans="1:13" x14ac:dyDescent="0.25">
      <c r="A32" s="6">
        <f t="shared" si="1"/>
        <v>30</v>
      </c>
      <c r="B32" t="str">
        <f t="shared" si="0"/>
        <v>Overhead Press</v>
      </c>
      <c r="C32" s="4">
        <f>+RepMatrix!E38</f>
        <v>3</v>
      </c>
      <c r="D32" s="24">
        <f>+D31</f>
        <v>0.65</v>
      </c>
      <c r="E32" t="s">
        <v>67</v>
      </c>
      <c r="F32" s="4" t="s">
        <v>73</v>
      </c>
      <c r="G32" t="str">
        <f>IF(A32&lt;=12,'Variations to Choose From'!$G$3,IF(A32&lt;=24,'Variations to Choose From'!$H$3,'Variations to Choose From'!$I$3))</f>
        <v>Phase 3</v>
      </c>
      <c r="H32" t="str">
        <f>IF(G32='Variations to Choose From'!$G$3,VLOOKUP(B32,'Variations to Choose From'!$E$4:$I$7,5,0),IF(G32='Variations to Choose From'!$H$3,VLOOKUP(B32,'Variations to Choose From'!$E$4:$I$7,5,0),IF(G32='Variations to Choose From'!$I$3,VLOOKUP(B32,'Variations to Choose From'!$E$4:$I$7,5,0),"  -  ")))</f>
        <v>Pin Press</v>
      </c>
      <c r="I32" t="s">
        <v>105</v>
      </c>
      <c r="J32" t="s">
        <v>114</v>
      </c>
      <c r="L32" s="41"/>
      <c r="M32" s="41"/>
    </row>
    <row r="33" spans="1:13" x14ac:dyDescent="0.25">
      <c r="A33" s="6">
        <f t="shared" si="1"/>
        <v>31</v>
      </c>
      <c r="B33" t="str">
        <f t="shared" si="0"/>
        <v>Squat</v>
      </c>
      <c r="C33" s="4">
        <f>+RepMatrix!F38</f>
        <v>1</v>
      </c>
      <c r="D33" s="24">
        <f>+D32</f>
        <v>0.65</v>
      </c>
      <c r="E33" t="s">
        <v>64</v>
      </c>
      <c r="F33" s="4" t="s">
        <v>74</v>
      </c>
      <c r="G33" t="str">
        <f>IF(A33&lt;=12,'Variations to Choose From'!$G$3,IF(A33&lt;=24,'Variations to Choose From'!$H$3,'Variations to Choose From'!$I$3))</f>
        <v>Phase 3</v>
      </c>
      <c r="H33" t="str">
        <f>IF(G33='Variations to Choose From'!$G$3,VLOOKUP(B33,'Variations to Choose From'!$E$4:$I$7,5,0),IF(G33='Variations to Choose From'!$H$3,VLOOKUP(B33,'Variations to Choose From'!$E$4:$I$7,5,0),IF(G33='Variations to Choose From'!$I$3,VLOOKUP(B33,'Variations to Choose From'!$E$4:$I$7,5,0),"  -  ")))</f>
        <v>Pause Squat</v>
      </c>
      <c r="I33" t="s">
        <v>106</v>
      </c>
      <c r="J33" t="s">
        <v>113</v>
      </c>
      <c r="L33" s="41"/>
      <c r="M33" s="41"/>
    </row>
    <row r="34" spans="1:13" x14ac:dyDescent="0.25">
      <c r="A34" s="6">
        <f t="shared" si="1"/>
        <v>32</v>
      </c>
      <c r="B34" t="str">
        <f t="shared" si="0"/>
        <v>Bench</v>
      </c>
      <c r="C34" s="4">
        <f>+RepMatrix!G38</f>
        <v>5</v>
      </c>
      <c r="D34" s="24">
        <f>+D33</f>
        <v>0.65</v>
      </c>
      <c r="E34" t="s">
        <v>83</v>
      </c>
      <c r="F34" s="4" t="s">
        <v>75</v>
      </c>
      <c r="G34" t="str">
        <f>IF(A34&lt;=12,'Variations to Choose From'!$G$3,IF(A34&lt;=24,'Variations to Choose From'!$H$3,'Variations to Choose From'!$I$3))</f>
        <v>Phase 3</v>
      </c>
      <c r="H34" t="str">
        <f>IF(G34='Variations to Choose From'!$G$3,VLOOKUP(B34,'Variations to Choose From'!$E$4:$I$7,5,0),IF(G34='Variations to Choose From'!$H$3,VLOOKUP(B34,'Variations to Choose From'!$E$4:$I$7,5,0),IF(G34='Variations to Choose From'!$I$3,VLOOKUP(B34,'Variations to Choose From'!$E$4:$I$7,5,0),"  -  ")))</f>
        <v>Floor Press</v>
      </c>
      <c r="I34" t="s">
        <v>107</v>
      </c>
      <c r="J34" t="s">
        <v>115</v>
      </c>
      <c r="L34" s="41"/>
      <c r="M34" s="41"/>
    </row>
    <row r="35" spans="1:13" x14ac:dyDescent="0.25">
      <c r="A35" s="6">
        <f t="shared" si="1"/>
        <v>33</v>
      </c>
      <c r="B35" t="str">
        <f t="shared" si="0"/>
        <v>Deadlift</v>
      </c>
      <c r="C35" s="4">
        <f>+RepMatrix!D43</f>
        <v>1</v>
      </c>
      <c r="D35" s="24">
        <v>0.7</v>
      </c>
      <c r="E35" t="s">
        <v>66</v>
      </c>
      <c r="F35" s="4" t="s">
        <v>74</v>
      </c>
      <c r="G35" t="str">
        <f>IF(A35&lt;=12,'Variations to Choose From'!$G$3,IF(A35&lt;=24,'Variations to Choose From'!$H$3,'Variations to Choose From'!$I$3))</f>
        <v>Phase 3</v>
      </c>
      <c r="H35" t="str">
        <f>IF(G35='Variations to Choose From'!$G$3,VLOOKUP(B35,'Variations to Choose From'!$E$4:$I$7,5,0),IF(G35='Variations to Choose From'!$H$3,VLOOKUP(B35,'Variations to Choose From'!$E$4:$I$7,5,0),IF(G35='Variations to Choose From'!$I$3,VLOOKUP(B35,'Variations to Choose From'!$E$4:$I$7,5,0),"  -  ")))</f>
        <v>Block Pulls</v>
      </c>
      <c r="I35" t="s">
        <v>100</v>
      </c>
      <c r="J35" t="s">
        <v>110</v>
      </c>
      <c r="L35" s="41"/>
      <c r="M35" s="41"/>
    </row>
    <row r="36" spans="1:13" x14ac:dyDescent="0.25">
      <c r="A36" s="6">
        <f t="shared" si="1"/>
        <v>34</v>
      </c>
      <c r="B36" t="str">
        <f t="shared" si="0"/>
        <v>Overhead Press</v>
      </c>
      <c r="C36" s="4">
        <f>+RepMatrix!E43</f>
        <v>5</v>
      </c>
      <c r="D36" s="24">
        <f>+D35</f>
        <v>0.7</v>
      </c>
      <c r="E36" t="s">
        <v>67</v>
      </c>
      <c r="F36" s="4" t="s">
        <v>75</v>
      </c>
      <c r="G36" t="str">
        <f>IF(A36&lt;=12,'Variations to Choose From'!$G$3,IF(A36&lt;=24,'Variations to Choose From'!$H$3,'Variations to Choose From'!$I$3))</f>
        <v>Phase 3</v>
      </c>
      <c r="H36" t="str">
        <f>IF(G36='Variations to Choose From'!$G$3,VLOOKUP(B36,'Variations to Choose From'!$E$4:$I$7,5,0),IF(G36='Variations to Choose From'!$H$3,VLOOKUP(B36,'Variations to Choose From'!$E$4:$I$7,5,0),IF(G36='Variations to Choose From'!$I$3,VLOOKUP(B36,'Variations to Choose From'!$E$4:$I$7,5,0),"  -  ")))</f>
        <v>Pin Press</v>
      </c>
      <c r="I36" t="s">
        <v>101</v>
      </c>
      <c r="J36" t="s">
        <v>116</v>
      </c>
      <c r="L36" s="41"/>
      <c r="M36" s="41"/>
    </row>
    <row r="37" spans="1:13" x14ac:dyDescent="0.25">
      <c r="A37" s="6">
        <f t="shared" si="1"/>
        <v>35</v>
      </c>
      <c r="B37" t="str">
        <f t="shared" si="0"/>
        <v>Squat</v>
      </c>
      <c r="C37" s="4">
        <f>+RepMatrix!F43</f>
        <v>3</v>
      </c>
      <c r="D37" s="24">
        <f>+D36</f>
        <v>0.7</v>
      </c>
      <c r="E37" t="s">
        <v>64</v>
      </c>
      <c r="F37" s="4" t="s">
        <v>73</v>
      </c>
      <c r="G37" t="str">
        <f>IF(A37&lt;=12,'Variations to Choose From'!$G$3,IF(A37&lt;=24,'Variations to Choose From'!$H$3,'Variations to Choose From'!$I$3))</f>
        <v>Phase 3</v>
      </c>
      <c r="H37" t="str">
        <f>IF(G37='Variations to Choose From'!$G$3,VLOOKUP(B37,'Variations to Choose From'!$E$4:$I$7,5,0),IF(G37='Variations to Choose From'!$H$3,VLOOKUP(B37,'Variations to Choose From'!$E$4:$I$7,5,0),IF(G37='Variations to Choose From'!$I$3,VLOOKUP(B37,'Variations to Choose From'!$E$4:$I$7,5,0),"  -  ")))</f>
        <v>Pause Squat</v>
      </c>
      <c r="I37" t="s">
        <v>102</v>
      </c>
      <c r="J37" t="s">
        <v>111</v>
      </c>
      <c r="L37" s="41"/>
      <c r="M37" s="41"/>
    </row>
    <row r="38" spans="1:13" x14ac:dyDescent="0.25">
      <c r="A38" s="6">
        <f t="shared" si="1"/>
        <v>36</v>
      </c>
      <c r="B38" t="str">
        <f t="shared" si="0"/>
        <v>Bench</v>
      </c>
      <c r="C38" s="4">
        <f>+RepMatrix!G43</f>
        <v>1</v>
      </c>
      <c r="D38" s="24">
        <f>+D37</f>
        <v>0.7</v>
      </c>
      <c r="E38" t="s">
        <v>83</v>
      </c>
      <c r="F38" s="4" t="s">
        <v>74</v>
      </c>
      <c r="G38" t="str">
        <f>IF(A38&lt;=12,'Variations to Choose From'!$G$3,IF(A38&lt;=24,'Variations to Choose From'!$H$3,'Variations to Choose From'!$I$3))</f>
        <v>Phase 3</v>
      </c>
      <c r="H38" t="str">
        <f>IF(G38='Variations to Choose From'!$G$3,VLOOKUP(B38,'Variations to Choose From'!$E$4:$I$7,5,0),IF(G38='Variations to Choose From'!$H$3,VLOOKUP(B38,'Variations to Choose From'!$E$4:$I$7,5,0),IF(G38='Variations to Choose From'!$I$3,VLOOKUP(B38,'Variations to Choose From'!$E$4:$I$7,5,0),"  -  ")))</f>
        <v>Floor Press</v>
      </c>
      <c r="I38" t="s">
        <v>103</v>
      </c>
      <c r="J38" t="s">
        <v>109</v>
      </c>
      <c r="L38" s="41"/>
      <c r="M38" s="41"/>
    </row>
    <row r="39" spans="1:13" x14ac:dyDescent="0.25">
      <c r="A39" s="6">
        <f t="shared" si="1"/>
        <v>37</v>
      </c>
      <c r="B39" t="str">
        <f t="shared" si="0"/>
        <v>Deadlift</v>
      </c>
      <c r="C39" s="4" t="str">
        <f>+RepMatrix!D49</f>
        <v>De-Load</v>
      </c>
      <c r="D39" s="4" t="str">
        <f>+C39</f>
        <v>De-Load</v>
      </c>
      <c r="I39" t="s">
        <v>104</v>
      </c>
      <c r="J39" t="s">
        <v>112</v>
      </c>
    </row>
    <row r="40" spans="1:13" x14ac:dyDescent="0.25">
      <c r="A40" s="6">
        <f t="shared" si="1"/>
        <v>38</v>
      </c>
      <c r="B40" t="str">
        <f t="shared" si="0"/>
        <v>Overhead Press</v>
      </c>
      <c r="C40" s="4" t="str">
        <f>+RepMatrix!E49</f>
        <v>De-Load</v>
      </c>
      <c r="D40" s="4" t="str">
        <f>+C40</f>
        <v>De-Load</v>
      </c>
      <c r="I40" t="s">
        <v>105</v>
      </c>
      <c r="J40" t="s">
        <v>114</v>
      </c>
    </row>
    <row r="41" spans="1:13" x14ac:dyDescent="0.25">
      <c r="A41" s="6">
        <f t="shared" si="1"/>
        <v>39</v>
      </c>
      <c r="B41" t="str">
        <f t="shared" si="0"/>
        <v>Squat</v>
      </c>
      <c r="C41" s="4" t="str">
        <f>+RepMatrix!F49</f>
        <v>De-Load</v>
      </c>
      <c r="D41" s="4" t="str">
        <f>+C41</f>
        <v>De-Load</v>
      </c>
      <c r="I41" t="s">
        <v>106</v>
      </c>
      <c r="J41" t="s">
        <v>113</v>
      </c>
    </row>
    <row r="42" spans="1:13" x14ac:dyDescent="0.25">
      <c r="A42" s="6">
        <f t="shared" si="1"/>
        <v>40</v>
      </c>
      <c r="B42" t="str">
        <f t="shared" si="0"/>
        <v>Bench</v>
      </c>
      <c r="C42" s="4" t="str">
        <f>+RepMatrix!G49</f>
        <v>De-Load</v>
      </c>
      <c r="D42" s="4" t="str">
        <f>+C42</f>
        <v>De-Load</v>
      </c>
      <c r="I42" t="s">
        <v>107</v>
      </c>
      <c r="J42" t="s">
        <v>115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499984740745262"/>
  </sheetPr>
  <dimension ref="B2:W59"/>
  <sheetViews>
    <sheetView showGridLines="0" zoomScale="80" zoomScaleNormal="80" workbookViewId="0"/>
  </sheetViews>
  <sheetFormatPr defaultColWidth="8.85546875" defaultRowHeight="15" x14ac:dyDescent="0.25"/>
  <cols>
    <col min="1" max="1" width="1.7109375" customWidth="1"/>
    <col min="3" max="7" width="25.7109375" customWidth="1"/>
    <col min="8" max="8" width="1.7109375" customWidth="1"/>
    <col min="10" max="14" width="15.42578125" customWidth="1"/>
    <col min="16" max="17" width="12.42578125" customWidth="1"/>
    <col min="18" max="18" width="15.42578125" customWidth="1"/>
    <col min="20" max="21" width="30.42578125" customWidth="1"/>
    <col min="23" max="23" width="14.42578125" customWidth="1"/>
    <col min="24" max="27" width="15.42578125" customWidth="1"/>
  </cols>
  <sheetData>
    <row r="2" spans="2:7" x14ac:dyDescent="0.25">
      <c r="B2" s="15" t="s">
        <v>63</v>
      </c>
      <c r="C2" s="9"/>
      <c r="D2" s="14" t="s">
        <v>64</v>
      </c>
      <c r="E2" s="14" t="s">
        <v>65</v>
      </c>
      <c r="F2" s="14" t="s">
        <v>66</v>
      </c>
      <c r="G2" s="9" t="s">
        <v>67</v>
      </c>
    </row>
    <row r="3" spans="2:7" ht="20.25" customHeight="1" x14ac:dyDescent="0.25">
      <c r="B3" s="65">
        <v>1</v>
      </c>
      <c r="C3" s="16" t="s">
        <v>72</v>
      </c>
      <c r="D3" s="19">
        <v>3</v>
      </c>
      <c r="E3" s="19">
        <v>1</v>
      </c>
      <c r="F3" s="19">
        <v>5</v>
      </c>
      <c r="G3" s="11">
        <v>3</v>
      </c>
    </row>
    <row r="4" spans="2:7" ht="20.25" customHeight="1" x14ac:dyDescent="0.25">
      <c r="B4" s="66"/>
      <c r="C4" s="16" t="s">
        <v>71</v>
      </c>
      <c r="D4" s="18">
        <v>8</v>
      </c>
      <c r="E4" s="18">
        <v>5</v>
      </c>
      <c r="F4" s="18">
        <v>10</v>
      </c>
      <c r="G4" s="18">
        <v>8</v>
      </c>
    </row>
    <row r="5" spans="2:7" ht="20.25" customHeight="1" x14ac:dyDescent="0.25">
      <c r="B5" s="66"/>
      <c r="C5" s="16" t="s">
        <v>69</v>
      </c>
      <c r="D5" s="20">
        <v>0.5</v>
      </c>
      <c r="E5" s="20">
        <v>0.5</v>
      </c>
      <c r="F5" s="20">
        <v>0.5</v>
      </c>
      <c r="G5" s="20">
        <v>0.5</v>
      </c>
    </row>
    <row r="6" spans="2:7" ht="20.25" customHeight="1" x14ac:dyDescent="0.25">
      <c r="B6" s="66"/>
      <c r="C6" s="16" t="s">
        <v>82</v>
      </c>
      <c r="D6" s="20" t="s">
        <v>66</v>
      </c>
      <c r="E6" s="20" t="s">
        <v>67</v>
      </c>
      <c r="F6" s="20" t="s">
        <v>64</v>
      </c>
      <c r="G6" s="21" t="s">
        <v>83</v>
      </c>
    </row>
    <row r="7" spans="2:7" ht="20.25" customHeight="1" x14ac:dyDescent="0.25">
      <c r="B7" s="67"/>
      <c r="C7" s="17" t="s">
        <v>70</v>
      </c>
      <c r="D7" s="18" t="s">
        <v>73</v>
      </c>
      <c r="E7" s="18" t="s">
        <v>74</v>
      </c>
      <c r="F7" s="18" t="s">
        <v>75</v>
      </c>
      <c r="G7" s="10" t="s">
        <v>73</v>
      </c>
    </row>
    <row r="8" spans="2:7" ht="20.25" customHeight="1" x14ac:dyDescent="0.25">
      <c r="B8" s="65">
        <v>2</v>
      </c>
      <c r="C8" s="16" t="s">
        <v>68</v>
      </c>
      <c r="D8" s="19">
        <v>5</v>
      </c>
      <c r="E8" s="19">
        <v>3</v>
      </c>
      <c r="F8" s="19">
        <v>1</v>
      </c>
      <c r="G8" s="11">
        <v>5</v>
      </c>
    </row>
    <row r="9" spans="2:7" ht="20.25" customHeight="1" x14ac:dyDescent="0.25">
      <c r="B9" s="66"/>
      <c r="C9" s="16" t="s">
        <v>50</v>
      </c>
      <c r="D9" s="18">
        <v>10</v>
      </c>
      <c r="E9" s="18">
        <v>8</v>
      </c>
      <c r="F9" s="18">
        <v>5</v>
      </c>
      <c r="G9" s="10">
        <v>10</v>
      </c>
    </row>
    <row r="10" spans="2:7" ht="20.25" customHeight="1" x14ac:dyDescent="0.25">
      <c r="B10" s="66"/>
      <c r="C10" s="16" t="s">
        <v>69</v>
      </c>
      <c r="D10" s="20">
        <v>0.55000000000000004</v>
      </c>
      <c r="E10" s="20">
        <v>0.55000000000000004</v>
      </c>
      <c r="F10" s="20">
        <v>0.55000000000000004</v>
      </c>
      <c r="G10" s="20">
        <v>0.55000000000000004</v>
      </c>
    </row>
    <row r="11" spans="2:7" ht="20.25" customHeight="1" x14ac:dyDescent="0.25">
      <c r="B11" s="66"/>
      <c r="C11" s="16" t="s">
        <v>82</v>
      </c>
      <c r="D11" s="20" t="s">
        <v>66</v>
      </c>
      <c r="E11" s="20" t="s">
        <v>67</v>
      </c>
      <c r="F11" s="20" t="s">
        <v>64</v>
      </c>
      <c r="G11" s="21" t="s">
        <v>83</v>
      </c>
    </row>
    <row r="12" spans="2:7" ht="20.25" customHeight="1" x14ac:dyDescent="0.25">
      <c r="B12" s="67"/>
      <c r="C12" s="17" t="s">
        <v>70</v>
      </c>
      <c r="D12" s="18" t="s">
        <v>75</v>
      </c>
      <c r="E12" s="18" t="s">
        <v>73</v>
      </c>
      <c r="F12" s="18" t="s">
        <v>74</v>
      </c>
      <c r="G12" s="10" t="s">
        <v>75</v>
      </c>
    </row>
    <row r="13" spans="2:7" ht="20.25" customHeight="1" x14ac:dyDescent="0.25">
      <c r="B13" s="65">
        <v>3</v>
      </c>
      <c r="C13" s="16" t="s">
        <v>68</v>
      </c>
      <c r="D13" s="19">
        <v>1</v>
      </c>
      <c r="E13" s="19">
        <v>5</v>
      </c>
      <c r="F13" s="19">
        <v>3</v>
      </c>
      <c r="G13" s="11">
        <v>1</v>
      </c>
    </row>
    <row r="14" spans="2:7" ht="20.25" customHeight="1" x14ac:dyDescent="0.25">
      <c r="B14" s="66"/>
      <c r="C14" s="16" t="s">
        <v>50</v>
      </c>
      <c r="D14" s="18">
        <v>5</v>
      </c>
      <c r="E14" s="18">
        <v>10</v>
      </c>
      <c r="F14" s="18">
        <v>8</v>
      </c>
      <c r="G14" s="10">
        <v>5</v>
      </c>
    </row>
    <row r="15" spans="2:7" ht="20.25" customHeight="1" x14ac:dyDescent="0.25">
      <c r="B15" s="66"/>
      <c r="C15" s="16" t="s">
        <v>69</v>
      </c>
      <c r="D15" s="20">
        <v>0.6</v>
      </c>
      <c r="E15" s="20">
        <v>0.6</v>
      </c>
      <c r="F15" s="20">
        <v>0.6</v>
      </c>
      <c r="G15" s="20">
        <v>0.6</v>
      </c>
    </row>
    <row r="16" spans="2:7" ht="20.25" customHeight="1" x14ac:dyDescent="0.25">
      <c r="B16" s="66"/>
      <c r="C16" s="16" t="s">
        <v>82</v>
      </c>
      <c r="D16" s="20" t="s">
        <v>66</v>
      </c>
      <c r="E16" s="20" t="s">
        <v>67</v>
      </c>
      <c r="F16" s="20" t="s">
        <v>64</v>
      </c>
      <c r="G16" s="21" t="s">
        <v>83</v>
      </c>
    </row>
    <row r="17" spans="2:7" ht="20.25" customHeight="1" x14ac:dyDescent="0.25">
      <c r="B17" s="67"/>
      <c r="C17" s="17" t="s">
        <v>70</v>
      </c>
      <c r="D17" s="18" t="s">
        <v>74</v>
      </c>
      <c r="E17" s="18" t="s">
        <v>75</v>
      </c>
      <c r="F17" s="18" t="s">
        <v>73</v>
      </c>
      <c r="G17" s="10" t="s">
        <v>74</v>
      </c>
    </row>
    <row r="18" spans="2:7" ht="20.25" customHeight="1" x14ac:dyDescent="0.25">
      <c r="B18" s="65">
        <v>4</v>
      </c>
      <c r="C18" s="16" t="s">
        <v>68</v>
      </c>
      <c r="D18" s="19">
        <v>3</v>
      </c>
      <c r="E18" s="19">
        <v>1</v>
      </c>
      <c r="F18" s="19">
        <v>5</v>
      </c>
      <c r="G18" s="11">
        <v>3</v>
      </c>
    </row>
    <row r="19" spans="2:7" ht="20.25" customHeight="1" x14ac:dyDescent="0.25">
      <c r="B19" s="66"/>
      <c r="C19" s="16" t="s">
        <v>50</v>
      </c>
      <c r="D19" s="18">
        <v>8</v>
      </c>
      <c r="E19" s="18">
        <v>5</v>
      </c>
      <c r="F19" s="18">
        <v>10</v>
      </c>
      <c r="G19" s="18">
        <v>8</v>
      </c>
    </row>
    <row r="20" spans="2:7" ht="20.25" customHeight="1" x14ac:dyDescent="0.25">
      <c r="B20" s="66"/>
      <c r="C20" s="16" t="s">
        <v>69</v>
      </c>
      <c r="D20" s="20">
        <v>0.65</v>
      </c>
      <c r="E20" s="20">
        <v>0.65</v>
      </c>
      <c r="F20" s="20">
        <v>0.65</v>
      </c>
      <c r="G20" s="20">
        <v>0.65</v>
      </c>
    </row>
    <row r="21" spans="2:7" ht="20.25" customHeight="1" x14ac:dyDescent="0.25">
      <c r="B21" s="66"/>
      <c r="C21" s="16" t="s">
        <v>82</v>
      </c>
      <c r="D21" s="20" t="s">
        <v>66</v>
      </c>
      <c r="E21" s="20" t="s">
        <v>67</v>
      </c>
      <c r="F21" s="20" t="s">
        <v>64</v>
      </c>
      <c r="G21" s="21" t="s">
        <v>83</v>
      </c>
    </row>
    <row r="22" spans="2:7" ht="20.25" customHeight="1" x14ac:dyDescent="0.25">
      <c r="B22" s="67"/>
      <c r="C22" s="17" t="s">
        <v>70</v>
      </c>
      <c r="D22" s="18" t="s">
        <v>73</v>
      </c>
      <c r="E22" s="18" t="s">
        <v>74</v>
      </c>
      <c r="F22" s="18" t="s">
        <v>75</v>
      </c>
      <c r="G22" s="10" t="s">
        <v>73</v>
      </c>
    </row>
    <row r="23" spans="2:7" ht="20.25" customHeight="1" x14ac:dyDescent="0.25">
      <c r="B23" s="65">
        <v>5</v>
      </c>
      <c r="C23" s="16" t="s">
        <v>68</v>
      </c>
      <c r="D23" s="19">
        <v>5</v>
      </c>
      <c r="E23" s="19">
        <v>3</v>
      </c>
      <c r="F23" s="19">
        <v>1</v>
      </c>
      <c r="G23" s="11">
        <v>5</v>
      </c>
    </row>
    <row r="24" spans="2:7" ht="20.25" customHeight="1" x14ac:dyDescent="0.25">
      <c r="B24" s="66"/>
      <c r="C24" s="16" t="s">
        <v>50</v>
      </c>
      <c r="D24" s="18">
        <v>10</v>
      </c>
      <c r="E24" s="18">
        <v>8</v>
      </c>
      <c r="F24" s="18">
        <v>5</v>
      </c>
      <c r="G24" s="10">
        <v>10</v>
      </c>
    </row>
    <row r="25" spans="2:7" ht="20.25" customHeight="1" x14ac:dyDescent="0.25">
      <c r="B25" s="66"/>
      <c r="C25" s="16" t="s">
        <v>69</v>
      </c>
      <c r="D25" s="20">
        <v>0.5</v>
      </c>
      <c r="E25" s="20">
        <v>0.5</v>
      </c>
      <c r="F25" s="20">
        <v>0.5</v>
      </c>
      <c r="G25" s="20">
        <v>0.5</v>
      </c>
    </row>
    <row r="26" spans="2:7" ht="20.25" customHeight="1" x14ac:dyDescent="0.25">
      <c r="B26" s="66"/>
      <c r="C26" s="16" t="s">
        <v>82</v>
      </c>
      <c r="D26" s="20" t="s">
        <v>66</v>
      </c>
      <c r="E26" s="20" t="s">
        <v>67</v>
      </c>
      <c r="F26" s="20" t="s">
        <v>64</v>
      </c>
      <c r="G26" s="21" t="s">
        <v>83</v>
      </c>
    </row>
    <row r="27" spans="2:7" ht="20.25" customHeight="1" x14ac:dyDescent="0.25">
      <c r="B27" s="67"/>
      <c r="C27" s="17" t="s">
        <v>70</v>
      </c>
      <c r="D27" s="18" t="s">
        <v>75</v>
      </c>
      <c r="E27" s="18" t="s">
        <v>73</v>
      </c>
      <c r="F27" s="18" t="s">
        <v>74</v>
      </c>
      <c r="G27" s="10" t="s">
        <v>75</v>
      </c>
    </row>
    <row r="28" spans="2:7" ht="20.25" customHeight="1" x14ac:dyDescent="0.25">
      <c r="B28" s="65">
        <v>6</v>
      </c>
      <c r="C28" s="16" t="s">
        <v>68</v>
      </c>
      <c r="D28" s="19">
        <v>1</v>
      </c>
      <c r="E28" s="19">
        <v>5</v>
      </c>
      <c r="F28" s="19">
        <v>3</v>
      </c>
      <c r="G28" s="11">
        <v>1</v>
      </c>
    </row>
    <row r="29" spans="2:7" ht="20.25" customHeight="1" x14ac:dyDescent="0.25">
      <c r="B29" s="66"/>
      <c r="C29" s="16" t="s">
        <v>50</v>
      </c>
      <c r="D29" s="18">
        <v>5</v>
      </c>
      <c r="E29" s="18">
        <v>10</v>
      </c>
      <c r="F29" s="18">
        <v>8</v>
      </c>
      <c r="G29" s="10">
        <v>5</v>
      </c>
    </row>
    <row r="30" spans="2:7" ht="20.25" customHeight="1" x14ac:dyDescent="0.25">
      <c r="B30" s="66"/>
      <c r="C30" s="16" t="s">
        <v>69</v>
      </c>
      <c r="D30" s="20">
        <v>0.55000000000000004</v>
      </c>
      <c r="E30" s="20">
        <v>0.55000000000000004</v>
      </c>
      <c r="F30" s="20">
        <v>0.55000000000000004</v>
      </c>
      <c r="G30" s="20">
        <v>0.55000000000000004</v>
      </c>
    </row>
    <row r="31" spans="2:7" ht="20.25" customHeight="1" x14ac:dyDescent="0.25">
      <c r="B31" s="66"/>
      <c r="C31" s="16" t="s">
        <v>82</v>
      </c>
      <c r="D31" s="20" t="s">
        <v>66</v>
      </c>
      <c r="E31" s="20" t="s">
        <v>67</v>
      </c>
      <c r="F31" s="20" t="s">
        <v>64</v>
      </c>
      <c r="G31" s="21" t="s">
        <v>83</v>
      </c>
    </row>
    <row r="32" spans="2:7" ht="20.25" customHeight="1" x14ac:dyDescent="0.25">
      <c r="B32" s="67"/>
      <c r="C32" s="17" t="s">
        <v>70</v>
      </c>
      <c r="D32" s="18" t="s">
        <v>74</v>
      </c>
      <c r="E32" s="18" t="s">
        <v>75</v>
      </c>
      <c r="F32" s="18" t="s">
        <v>73</v>
      </c>
      <c r="G32" s="10" t="s">
        <v>74</v>
      </c>
    </row>
    <row r="33" spans="2:23" ht="20.25" customHeight="1" x14ac:dyDescent="0.25">
      <c r="B33" s="65">
        <v>7</v>
      </c>
      <c r="C33" s="16" t="s">
        <v>68</v>
      </c>
      <c r="D33" s="19">
        <v>3</v>
      </c>
      <c r="E33" s="19">
        <v>1</v>
      </c>
      <c r="F33" s="19">
        <v>5</v>
      </c>
      <c r="G33" s="11">
        <v>3</v>
      </c>
    </row>
    <row r="34" spans="2:23" ht="20.25" customHeight="1" x14ac:dyDescent="0.25">
      <c r="B34" s="66"/>
      <c r="C34" s="16" t="s">
        <v>50</v>
      </c>
      <c r="D34" s="18">
        <v>8</v>
      </c>
      <c r="E34" s="18">
        <v>5</v>
      </c>
      <c r="F34" s="18">
        <v>10</v>
      </c>
      <c r="G34" s="18">
        <v>8</v>
      </c>
    </row>
    <row r="35" spans="2:23" ht="20.25" customHeight="1" x14ac:dyDescent="0.25">
      <c r="B35" s="66"/>
      <c r="C35" s="16" t="s">
        <v>69</v>
      </c>
      <c r="D35" s="20">
        <v>0.6</v>
      </c>
      <c r="E35" s="20">
        <v>0.6</v>
      </c>
      <c r="F35" s="20">
        <v>0.6</v>
      </c>
      <c r="G35" s="20">
        <v>0.6</v>
      </c>
    </row>
    <row r="36" spans="2:23" ht="20.25" customHeight="1" x14ac:dyDescent="0.25">
      <c r="B36" s="66"/>
      <c r="C36" s="16" t="s">
        <v>82</v>
      </c>
      <c r="D36" s="20" t="s">
        <v>66</v>
      </c>
      <c r="E36" s="20" t="s">
        <v>67</v>
      </c>
      <c r="F36" s="20" t="s">
        <v>64</v>
      </c>
      <c r="G36" s="21" t="s">
        <v>83</v>
      </c>
    </row>
    <row r="37" spans="2:23" ht="20.25" customHeight="1" x14ac:dyDescent="0.25">
      <c r="B37" s="67"/>
      <c r="C37" s="17" t="s">
        <v>70</v>
      </c>
      <c r="D37" s="18" t="s">
        <v>73</v>
      </c>
      <c r="E37" s="18" t="s">
        <v>74</v>
      </c>
      <c r="F37" s="18" t="s">
        <v>75</v>
      </c>
      <c r="G37" s="10" t="s">
        <v>73</v>
      </c>
    </row>
    <row r="38" spans="2:23" ht="20.25" customHeight="1" x14ac:dyDescent="0.25">
      <c r="B38" s="65">
        <v>8</v>
      </c>
      <c r="C38" s="16" t="s">
        <v>68</v>
      </c>
      <c r="D38" s="19">
        <v>5</v>
      </c>
      <c r="E38" s="19">
        <v>3</v>
      </c>
      <c r="F38" s="19">
        <v>1</v>
      </c>
      <c r="G38" s="11">
        <v>5</v>
      </c>
    </row>
    <row r="39" spans="2:23" ht="20.25" customHeight="1" x14ac:dyDescent="0.25">
      <c r="B39" s="66"/>
      <c r="C39" s="16" t="s">
        <v>50</v>
      </c>
      <c r="D39" s="18">
        <v>10</v>
      </c>
      <c r="E39" s="18">
        <v>8</v>
      </c>
      <c r="F39" s="18">
        <v>5</v>
      </c>
      <c r="G39" s="10">
        <v>10</v>
      </c>
    </row>
    <row r="40" spans="2:23" ht="20.25" customHeight="1" x14ac:dyDescent="0.25">
      <c r="B40" s="66"/>
      <c r="C40" s="16" t="s">
        <v>69</v>
      </c>
      <c r="D40" s="20">
        <v>0.65</v>
      </c>
      <c r="E40" s="20">
        <v>0.65</v>
      </c>
      <c r="F40" s="20">
        <v>0.65</v>
      </c>
      <c r="G40" s="20">
        <v>0.65</v>
      </c>
    </row>
    <row r="41" spans="2:23" ht="20.25" customHeight="1" x14ac:dyDescent="0.25">
      <c r="B41" s="66"/>
      <c r="C41" s="16" t="s">
        <v>82</v>
      </c>
      <c r="D41" s="20" t="s">
        <v>66</v>
      </c>
      <c r="E41" s="20" t="s">
        <v>67</v>
      </c>
      <c r="F41" s="20" t="s">
        <v>64</v>
      </c>
      <c r="G41" s="21" t="s">
        <v>83</v>
      </c>
    </row>
    <row r="42" spans="2:23" ht="20.25" customHeight="1" x14ac:dyDescent="0.25">
      <c r="B42" s="67"/>
      <c r="C42" s="17" t="s">
        <v>70</v>
      </c>
      <c r="D42" s="18" t="s">
        <v>75</v>
      </c>
      <c r="E42" s="18" t="s">
        <v>73</v>
      </c>
      <c r="F42" s="18" t="s">
        <v>74</v>
      </c>
      <c r="G42" s="10" t="s">
        <v>75</v>
      </c>
    </row>
    <row r="43" spans="2:23" ht="20.25" customHeight="1" x14ac:dyDescent="0.25">
      <c r="B43" s="65">
        <v>9</v>
      </c>
      <c r="C43" s="16" t="s">
        <v>68</v>
      </c>
      <c r="D43" s="19">
        <v>1</v>
      </c>
      <c r="E43" s="19">
        <v>5</v>
      </c>
      <c r="F43" s="19">
        <v>3</v>
      </c>
      <c r="G43" s="11">
        <v>1</v>
      </c>
      <c r="I43" s="7">
        <f>+Calendar!A42+1</f>
        <v>41</v>
      </c>
      <c r="J43" s="8" t="str">
        <f>+D53</f>
        <v>Test Deadlift</v>
      </c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2:23" ht="20.25" customHeight="1" x14ac:dyDescent="0.25">
      <c r="B44" s="66"/>
      <c r="C44" s="16" t="s">
        <v>50</v>
      </c>
      <c r="D44" s="18">
        <v>5</v>
      </c>
      <c r="E44" s="18">
        <v>10</v>
      </c>
      <c r="F44" s="18">
        <v>8</v>
      </c>
      <c r="G44" s="10">
        <v>5</v>
      </c>
      <c r="I44" s="6">
        <f t="shared" ref="I44:I50" si="0">+I43+1</f>
        <v>42</v>
      </c>
      <c r="J44" t="str">
        <f>+E53</f>
        <v>Test OHP</v>
      </c>
    </row>
    <row r="45" spans="2:23" ht="20.25" customHeight="1" x14ac:dyDescent="0.25">
      <c r="B45" s="66"/>
      <c r="C45" s="16" t="s">
        <v>69</v>
      </c>
      <c r="D45" s="20">
        <v>0.7</v>
      </c>
      <c r="E45" s="20">
        <v>0.7</v>
      </c>
      <c r="F45" s="20">
        <v>0.7</v>
      </c>
      <c r="G45" s="20">
        <v>0.7</v>
      </c>
      <c r="I45" s="6">
        <f t="shared" si="0"/>
        <v>43</v>
      </c>
      <c r="J45" t="str">
        <f>+F53</f>
        <v>Off</v>
      </c>
    </row>
    <row r="46" spans="2:23" ht="20.25" customHeight="1" x14ac:dyDescent="0.25">
      <c r="B46" s="66"/>
      <c r="C46" s="16" t="s">
        <v>82</v>
      </c>
      <c r="D46" s="20" t="s">
        <v>66</v>
      </c>
      <c r="E46" s="20" t="s">
        <v>67</v>
      </c>
      <c r="F46" s="20" t="s">
        <v>64</v>
      </c>
      <c r="G46" s="21" t="s">
        <v>83</v>
      </c>
      <c r="I46" s="6">
        <f t="shared" si="0"/>
        <v>44</v>
      </c>
      <c r="J46" t="str">
        <f>+G53</f>
        <v>Off</v>
      </c>
    </row>
    <row r="47" spans="2:23" ht="20.25" customHeight="1" x14ac:dyDescent="0.25">
      <c r="B47" s="67"/>
      <c r="C47" s="17" t="s">
        <v>70</v>
      </c>
      <c r="D47" s="18" t="s">
        <v>74</v>
      </c>
      <c r="E47" s="18" t="s">
        <v>75</v>
      </c>
      <c r="F47" s="18" t="s">
        <v>73</v>
      </c>
      <c r="G47" s="10" t="s">
        <v>74</v>
      </c>
      <c r="I47" s="6">
        <f t="shared" si="0"/>
        <v>45</v>
      </c>
      <c r="J47" t="str">
        <f>+F57</f>
        <v>Test Squat</v>
      </c>
    </row>
    <row r="48" spans="2:23" ht="20.25" customHeight="1" x14ac:dyDescent="0.25">
      <c r="B48" s="65">
        <v>10</v>
      </c>
      <c r="C48" s="16" t="s">
        <v>68</v>
      </c>
      <c r="D48" s="19"/>
      <c r="E48" s="19"/>
      <c r="F48" s="19"/>
      <c r="G48" s="11"/>
      <c r="I48" s="6">
        <f t="shared" si="0"/>
        <v>46</v>
      </c>
      <c r="J48" t="str">
        <f>+G57</f>
        <v>Test Bench</v>
      </c>
    </row>
    <row r="49" spans="2:10" ht="20.25" customHeight="1" x14ac:dyDescent="0.25">
      <c r="B49" s="66"/>
      <c r="C49" s="16" t="s">
        <v>50</v>
      </c>
      <c r="D49" s="18" t="s">
        <v>81</v>
      </c>
      <c r="E49" s="18" t="s">
        <v>81</v>
      </c>
      <c r="F49" s="18" t="s">
        <v>81</v>
      </c>
      <c r="G49" s="18" t="s">
        <v>81</v>
      </c>
      <c r="I49" s="6">
        <f t="shared" si="0"/>
        <v>47</v>
      </c>
      <c r="J49" t="str">
        <f>+D57</f>
        <v>Off</v>
      </c>
    </row>
    <row r="50" spans="2:10" ht="20.25" customHeight="1" x14ac:dyDescent="0.25">
      <c r="B50" s="66"/>
      <c r="C50" s="16" t="s">
        <v>69</v>
      </c>
      <c r="D50" s="18"/>
      <c r="E50" s="18"/>
      <c r="F50" s="18"/>
      <c r="G50" s="10"/>
      <c r="I50" s="6">
        <f t="shared" si="0"/>
        <v>48</v>
      </c>
      <c r="J50" t="str">
        <f>+E57</f>
        <v>Off</v>
      </c>
    </row>
    <row r="51" spans="2:10" ht="20.25" customHeight="1" x14ac:dyDescent="0.25">
      <c r="B51" s="67"/>
      <c r="C51" s="17" t="s">
        <v>70</v>
      </c>
      <c r="D51" s="18"/>
      <c r="E51" s="18"/>
      <c r="F51" s="18"/>
      <c r="G51" s="10"/>
    </row>
    <row r="52" spans="2:10" ht="20.25" customHeight="1" x14ac:dyDescent="0.25">
      <c r="B52" s="65">
        <v>11</v>
      </c>
      <c r="C52" s="16" t="s">
        <v>68</v>
      </c>
      <c r="D52" s="19"/>
      <c r="E52" s="19"/>
      <c r="F52" s="19"/>
      <c r="G52" s="11"/>
    </row>
    <row r="53" spans="2:10" ht="20.25" customHeight="1" x14ac:dyDescent="0.25">
      <c r="B53" s="66"/>
      <c r="C53" s="16" t="s">
        <v>50</v>
      </c>
      <c r="D53" s="18" t="s">
        <v>77</v>
      </c>
      <c r="E53" s="18" t="s">
        <v>78</v>
      </c>
      <c r="F53" s="18" t="s">
        <v>76</v>
      </c>
      <c r="G53" s="10" t="s">
        <v>76</v>
      </c>
    </row>
    <row r="54" spans="2:10" ht="20.25" customHeight="1" x14ac:dyDescent="0.25">
      <c r="B54" s="66"/>
      <c r="C54" s="16" t="s">
        <v>69</v>
      </c>
      <c r="D54" s="18"/>
      <c r="E54" s="18"/>
      <c r="F54" s="18"/>
      <c r="G54" s="10"/>
    </row>
    <row r="55" spans="2:10" ht="20.25" customHeight="1" x14ac:dyDescent="0.25">
      <c r="B55" s="67"/>
      <c r="C55" s="17" t="s">
        <v>70</v>
      </c>
      <c r="D55" s="18"/>
      <c r="E55" s="18"/>
      <c r="F55" s="18"/>
      <c r="G55" s="10"/>
    </row>
    <row r="56" spans="2:10" ht="20.25" customHeight="1" x14ac:dyDescent="0.25">
      <c r="B56" s="65">
        <v>12</v>
      </c>
      <c r="C56" s="16" t="s">
        <v>68</v>
      </c>
      <c r="D56" s="19"/>
      <c r="E56" s="19"/>
      <c r="F56" s="19"/>
      <c r="G56" s="11"/>
    </row>
    <row r="57" spans="2:10" ht="20.25" customHeight="1" x14ac:dyDescent="0.25">
      <c r="B57" s="66"/>
      <c r="C57" s="16" t="s">
        <v>50</v>
      </c>
      <c r="D57" s="18" t="s">
        <v>76</v>
      </c>
      <c r="E57" s="18" t="s">
        <v>76</v>
      </c>
      <c r="F57" s="18" t="s">
        <v>80</v>
      </c>
      <c r="G57" s="10" t="s">
        <v>79</v>
      </c>
    </row>
    <row r="58" spans="2:10" ht="20.25" customHeight="1" x14ac:dyDescent="0.25">
      <c r="B58" s="66"/>
      <c r="C58" s="16" t="s">
        <v>69</v>
      </c>
      <c r="D58" s="13"/>
      <c r="E58" s="13"/>
      <c r="F58" s="13"/>
      <c r="G58" s="12"/>
    </row>
    <row r="59" spans="2:10" ht="20.25" customHeight="1" x14ac:dyDescent="0.25">
      <c r="B59" s="67"/>
      <c r="C59" s="17" t="s">
        <v>70</v>
      </c>
      <c r="D59" s="13"/>
      <c r="E59" s="13"/>
      <c r="F59" s="13"/>
      <c r="G59" s="12"/>
    </row>
  </sheetData>
  <mergeCells count="12">
    <mergeCell ref="B56:B59"/>
    <mergeCell ref="B3:B7"/>
    <mergeCell ref="B8:B12"/>
    <mergeCell ref="B13:B17"/>
    <mergeCell ref="B18:B22"/>
    <mergeCell ref="B23:B27"/>
    <mergeCell ref="B28:B32"/>
    <mergeCell ref="B33:B37"/>
    <mergeCell ref="B38:B42"/>
    <mergeCell ref="B43:B47"/>
    <mergeCell ref="B48:B51"/>
    <mergeCell ref="B52:B5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 tint="0.499984740745262"/>
  </sheetPr>
  <dimension ref="B1:C19"/>
  <sheetViews>
    <sheetView showGridLines="0" workbookViewId="0">
      <selection activeCell="C5" sqref="C5"/>
    </sheetView>
  </sheetViews>
  <sheetFormatPr defaultColWidth="8.85546875" defaultRowHeight="15" x14ac:dyDescent="0.25"/>
  <cols>
    <col min="1" max="1" width="1.7109375" customWidth="1"/>
    <col min="3" max="3" width="100.42578125" customWidth="1"/>
  </cols>
  <sheetData>
    <row r="1" spans="2:3" x14ac:dyDescent="0.25">
      <c r="B1" s="46">
        <f>MAX(B4:B104)</f>
        <v>16</v>
      </c>
      <c r="C1" t="s">
        <v>131</v>
      </c>
    </row>
    <row r="3" spans="2:3" x14ac:dyDescent="0.25">
      <c r="B3" s="5" t="s">
        <v>0</v>
      </c>
      <c r="C3" s="2" t="s">
        <v>130</v>
      </c>
    </row>
    <row r="4" spans="2:3" x14ac:dyDescent="0.25">
      <c r="B4" s="4">
        <v>1</v>
      </c>
      <c r="C4" t="s">
        <v>2</v>
      </c>
    </row>
    <row r="5" spans="2:3" x14ac:dyDescent="0.25">
      <c r="B5" s="4">
        <v>2</v>
      </c>
      <c r="C5" t="s">
        <v>3</v>
      </c>
    </row>
    <row r="6" spans="2:3" x14ac:dyDescent="0.25">
      <c r="B6" s="4">
        <v>3</v>
      </c>
      <c r="C6" t="s">
        <v>1</v>
      </c>
    </row>
    <row r="7" spans="2:3" x14ac:dyDescent="0.25">
      <c r="B7" s="4">
        <v>4</v>
      </c>
      <c r="C7" t="s">
        <v>4</v>
      </c>
    </row>
    <row r="8" spans="2:3" x14ac:dyDescent="0.25">
      <c r="B8" s="4">
        <f>+B7+1</f>
        <v>5</v>
      </c>
      <c r="C8" t="s">
        <v>5</v>
      </c>
    </row>
    <row r="9" spans="2:3" x14ac:dyDescent="0.25">
      <c r="B9" s="4">
        <f>+B8+1</f>
        <v>6</v>
      </c>
      <c r="C9" t="s">
        <v>6</v>
      </c>
    </row>
    <row r="10" spans="2:3" x14ac:dyDescent="0.25">
      <c r="B10" s="4">
        <f t="shared" ref="B10:B19" si="0">+B9+1</f>
        <v>7</v>
      </c>
      <c r="C10" t="s">
        <v>7</v>
      </c>
    </row>
    <row r="11" spans="2:3" x14ac:dyDescent="0.25">
      <c r="B11" s="4">
        <f t="shared" si="0"/>
        <v>8</v>
      </c>
      <c r="C11" t="s">
        <v>8</v>
      </c>
    </row>
    <row r="12" spans="2:3" x14ac:dyDescent="0.25">
      <c r="B12" s="4">
        <f t="shared" si="0"/>
        <v>9</v>
      </c>
      <c r="C12" t="s">
        <v>9</v>
      </c>
    </row>
    <row r="13" spans="2:3" x14ac:dyDescent="0.25">
      <c r="B13" s="4">
        <f t="shared" si="0"/>
        <v>10</v>
      </c>
      <c r="C13" t="s">
        <v>10</v>
      </c>
    </row>
    <row r="14" spans="2:3" x14ac:dyDescent="0.25">
      <c r="B14" s="4">
        <f t="shared" si="0"/>
        <v>11</v>
      </c>
      <c r="C14" t="s">
        <v>11</v>
      </c>
    </row>
    <row r="15" spans="2:3" x14ac:dyDescent="0.25">
      <c r="B15" s="4">
        <f t="shared" si="0"/>
        <v>12</v>
      </c>
      <c r="C15" t="s">
        <v>12</v>
      </c>
    </row>
    <row r="16" spans="2:3" x14ac:dyDescent="0.25">
      <c r="B16" s="4">
        <f t="shared" si="0"/>
        <v>13</v>
      </c>
      <c r="C16" t="s">
        <v>13</v>
      </c>
    </row>
    <row r="17" spans="2:3" x14ac:dyDescent="0.25">
      <c r="B17" s="4">
        <f t="shared" si="0"/>
        <v>14</v>
      </c>
      <c r="C17" t="s">
        <v>14</v>
      </c>
    </row>
    <row r="18" spans="2:3" x14ac:dyDescent="0.25">
      <c r="B18" s="4">
        <f t="shared" si="0"/>
        <v>15</v>
      </c>
      <c r="C18" t="s">
        <v>15</v>
      </c>
    </row>
    <row r="19" spans="2:3" x14ac:dyDescent="0.25">
      <c r="B19" s="4">
        <f t="shared" si="0"/>
        <v>16</v>
      </c>
      <c r="C19" t="s">
        <v>117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Variations to Choose From</vt:lpstr>
      <vt:lpstr>Daily Workout to Print</vt:lpstr>
      <vt:lpstr>Calendar</vt:lpstr>
      <vt:lpstr>RepMatrix</vt:lpstr>
      <vt:lpstr>Conditioning</vt:lpstr>
      <vt:lpstr>'Daily Workout to Print'!Print_Area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WksAdmin</dc:creator>
  <cp:lastModifiedBy>Howard, Hinds @ Philadelphia</cp:lastModifiedBy>
  <cp:lastPrinted>2020-01-12T03:52:54Z</cp:lastPrinted>
  <dcterms:created xsi:type="dcterms:W3CDTF">2019-04-01T17:21:33Z</dcterms:created>
  <dcterms:modified xsi:type="dcterms:W3CDTF">2020-01-17T15:25:24Z</dcterms:modified>
</cp:coreProperties>
</file>